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C:\Users\cfrug\Documents\PORTELLA BELLISIMO HOA\"/>
    </mc:Choice>
  </mc:AlternateContent>
  <xr:revisionPtr revIDLastSave="0" documentId="13_ncr:1_{9B767056-216A-4B2E-B02A-89697A614780}" xr6:coauthVersionLast="47" xr6:coauthVersionMax="47" xr10:uidLastSave="{00000000-0000-0000-0000-000000000000}"/>
  <bookViews>
    <workbookView xWindow="-120" yWindow="-120" windowWidth="20640" windowHeight="11040" xr2:uid="{00000000-000D-0000-FFFF-FFFF00000000}"/>
  </bookViews>
  <sheets>
    <sheet name="BUDGET" sheetId="7" r:id="rId1"/>
    <sheet name="ACTUALS" sheetId="11" r:id="rId2"/>
    <sheet name="FUND BALANCES" sheetId="12" r:id="rId3"/>
    <sheet name="Help" sheetId="5" r:id="rId4"/>
    <sheet name="©" sheetId="10" r:id="rId5"/>
  </sheets>
  <definedNames>
    <definedName name="_xlnm.Print_Area" localSheetId="0">BUDGET!$A$1:$O$55</definedName>
    <definedName name="valuevx">42.314159</definedName>
    <definedName name="vertex42_copyright" hidden="1">"© 2011-2020 Vertex42 LLC"</definedName>
    <definedName name="vertex42_id" hidden="1">"family-budget-planner.xlsx"</definedName>
    <definedName name="vertex42_title" hidden="1">"Family Budget Planner"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0" i="12" l="1"/>
  <c r="AI31" i="12" s="1"/>
  <c r="AI29" i="12"/>
  <c r="AI6" i="12"/>
  <c r="AI5" i="12"/>
  <c r="AI7" i="12"/>
  <c r="AI8" i="12"/>
  <c r="AI9" i="12"/>
  <c r="AI10" i="12"/>
  <c r="AI11" i="12"/>
  <c r="AI12" i="12"/>
  <c r="AI4" i="12"/>
  <c r="N49" i="7"/>
  <c r="N48" i="7"/>
  <c r="AJ30" i="12"/>
  <c r="AJ29" i="12"/>
  <c r="N28" i="7"/>
  <c r="B6" i="12"/>
  <c r="AI13" i="12" l="1"/>
  <c r="H8" i="12" l="1"/>
  <c r="H6" i="12"/>
  <c r="D9" i="12"/>
  <c r="H18" i="12"/>
  <c r="AB15" i="11" l="1"/>
  <c r="U15" i="11"/>
  <c r="I16" i="7" l="1"/>
  <c r="J16" i="7"/>
  <c r="K16" i="7"/>
  <c r="L16" i="7"/>
  <c r="M16" i="7"/>
  <c r="I17" i="7"/>
  <c r="J17" i="7"/>
  <c r="K17" i="7"/>
  <c r="L17" i="7"/>
  <c r="M17" i="7"/>
  <c r="I18" i="7"/>
  <c r="J18" i="7"/>
  <c r="K18" i="7"/>
  <c r="L18" i="7"/>
  <c r="M18" i="7"/>
  <c r="I19" i="7"/>
  <c r="J19" i="7"/>
  <c r="K19" i="7"/>
  <c r="L19" i="7"/>
  <c r="M19" i="7"/>
  <c r="I20" i="7"/>
  <c r="J20" i="7"/>
  <c r="K20" i="7"/>
  <c r="L20" i="7"/>
  <c r="M20" i="7"/>
  <c r="I21" i="7"/>
  <c r="K21" i="7"/>
  <c r="L21" i="7"/>
  <c r="M21" i="7"/>
  <c r="I22" i="7"/>
  <c r="J22" i="7"/>
  <c r="K22" i="7"/>
  <c r="L22" i="7"/>
  <c r="M22" i="7"/>
  <c r="I23" i="7"/>
  <c r="J23" i="7"/>
  <c r="K23" i="7"/>
  <c r="L23" i="7"/>
  <c r="M23" i="7"/>
  <c r="I24" i="7"/>
  <c r="J24" i="7"/>
  <c r="K24" i="7"/>
  <c r="L24" i="7"/>
  <c r="M24" i="7"/>
  <c r="I25" i="7"/>
  <c r="J25" i="7"/>
  <c r="K25" i="7"/>
  <c r="L25" i="7"/>
  <c r="M25" i="7"/>
  <c r="I26" i="7"/>
  <c r="J26" i="7"/>
  <c r="K26" i="7"/>
  <c r="L26" i="7"/>
  <c r="M26" i="7"/>
  <c r="I27" i="7"/>
  <c r="J27" i="7"/>
  <c r="K27" i="7"/>
  <c r="L27" i="7"/>
  <c r="M27" i="7"/>
  <c r="I28" i="7"/>
  <c r="J28" i="7"/>
  <c r="K28" i="7"/>
  <c r="L28" i="7"/>
  <c r="M28" i="7"/>
  <c r="I29" i="7"/>
  <c r="J29" i="7"/>
  <c r="K29" i="7"/>
  <c r="L29" i="7"/>
  <c r="M29" i="7"/>
  <c r="H17" i="7"/>
  <c r="H18" i="7"/>
  <c r="H19" i="7"/>
  <c r="H20" i="7"/>
  <c r="H21" i="7"/>
  <c r="H22" i="7"/>
  <c r="H23" i="7"/>
  <c r="H24" i="7"/>
  <c r="H25" i="7"/>
  <c r="H26" i="7"/>
  <c r="H27" i="7"/>
  <c r="H28" i="7"/>
  <c r="H29" i="7"/>
  <c r="H16" i="7"/>
  <c r="C16" i="7"/>
  <c r="D16" i="7"/>
  <c r="E16" i="7"/>
  <c r="F16" i="7"/>
  <c r="G16" i="7"/>
  <c r="C17" i="7"/>
  <c r="D17" i="7"/>
  <c r="E17" i="7"/>
  <c r="F17" i="7"/>
  <c r="G17" i="7"/>
  <c r="C18" i="7"/>
  <c r="D18" i="7"/>
  <c r="E18" i="7"/>
  <c r="F18" i="7"/>
  <c r="G18" i="7"/>
  <c r="C19" i="7"/>
  <c r="D19" i="7"/>
  <c r="E19" i="7"/>
  <c r="F19" i="7"/>
  <c r="G19" i="7"/>
  <c r="C20" i="7"/>
  <c r="D20" i="7"/>
  <c r="E20" i="7"/>
  <c r="F20" i="7"/>
  <c r="G20" i="7"/>
  <c r="C21" i="7"/>
  <c r="D21" i="7"/>
  <c r="E21" i="7"/>
  <c r="F21" i="7"/>
  <c r="G21" i="7"/>
  <c r="C22" i="7"/>
  <c r="D22" i="7"/>
  <c r="E22" i="7"/>
  <c r="F22" i="7"/>
  <c r="G22" i="7"/>
  <c r="C23" i="7"/>
  <c r="D23" i="7"/>
  <c r="E23" i="7"/>
  <c r="F23" i="7"/>
  <c r="G23" i="7"/>
  <c r="C24" i="7"/>
  <c r="D24" i="7"/>
  <c r="E24" i="7"/>
  <c r="F24" i="7"/>
  <c r="G24" i="7"/>
  <c r="C25" i="7"/>
  <c r="D25" i="7"/>
  <c r="E25" i="7"/>
  <c r="F25" i="7"/>
  <c r="G25" i="7"/>
  <c r="C26" i="7"/>
  <c r="D26" i="7"/>
  <c r="E26" i="7"/>
  <c r="F26" i="7"/>
  <c r="G26" i="7"/>
  <c r="C27" i="7"/>
  <c r="D27" i="7"/>
  <c r="E27" i="7"/>
  <c r="F27" i="7"/>
  <c r="G27" i="7"/>
  <c r="C28" i="7"/>
  <c r="D28" i="7"/>
  <c r="E28" i="7"/>
  <c r="F28" i="7"/>
  <c r="G28" i="7"/>
  <c r="C29" i="7"/>
  <c r="D29" i="7"/>
  <c r="E29" i="7"/>
  <c r="F29" i="7"/>
  <c r="G29" i="7"/>
  <c r="B17" i="7"/>
  <c r="B18" i="7"/>
  <c r="B19" i="7"/>
  <c r="B20" i="7"/>
  <c r="B21" i="7"/>
  <c r="B22" i="7"/>
  <c r="B23" i="7"/>
  <c r="B24" i="7"/>
  <c r="B25" i="7"/>
  <c r="B26" i="7"/>
  <c r="B27" i="7"/>
  <c r="B28" i="7"/>
  <c r="B29" i="7"/>
  <c r="B16" i="7"/>
  <c r="N39" i="7"/>
  <c r="AH22" i="11"/>
  <c r="AG22" i="11"/>
  <c r="AF22" i="11"/>
  <c r="AE22" i="11"/>
  <c r="AD22" i="11"/>
  <c r="AC22" i="11"/>
  <c r="AH4" i="11"/>
  <c r="AG4" i="11"/>
  <c r="AF4" i="11"/>
  <c r="AE4" i="11"/>
  <c r="AD4" i="11"/>
  <c r="AC4" i="11"/>
  <c r="N41" i="7"/>
  <c r="O41" i="7" s="1"/>
  <c r="N42" i="7"/>
  <c r="O42" i="7" s="1"/>
  <c r="B42" i="7" s="1"/>
  <c r="N40" i="7"/>
  <c r="N38" i="7"/>
  <c r="N37" i="7"/>
  <c r="N36" i="7"/>
  <c r="N35" i="7"/>
  <c r="N34" i="7"/>
  <c r="U9" i="11"/>
  <c r="AB9" i="11" s="1"/>
  <c r="AI9" i="11" s="1"/>
  <c r="U11" i="11"/>
  <c r="AB11" i="11" s="1"/>
  <c r="AI11" i="11" s="1"/>
  <c r="U12" i="11"/>
  <c r="AB12" i="11" s="1"/>
  <c r="AI12" i="11" s="1"/>
  <c r="AA22" i="11"/>
  <c r="Z22" i="11"/>
  <c r="Y22" i="11"/>
  <c r="X22" i="11"/>
  <c r="W22" i="11"/>
  <c r="V22" i="11"/>
  <c r="AA4" i="11"/>
  <c r="Z4" i="11"/>
  <c r="Y4" i="11"/>
  <c r="X4" i="11"/>
  <c r="W4" i="11"/>
  <c r="V4" i="11"/>
  <c r="F10" i="11"/>
  <c r="N21" i="11"/>
  <c r="U21" i="11" s="1"/>
  <c r="AB21" i="11" s="1"/>
  <c r="AI21" i="11" s="1"/>
  <c r="N20" i="11"/>
  <c r="U20" i="11" s="1"/>
  <c r="AB20" i="11" s="1"/>
  <c r="AI20" i="11" s="1"/>
  <c r="N19" i="11"/>
  <c r="U19" i="11" s="1"/>
  <c r="AB19" i="11" s="1"/>
  <c r="AI19" i="11" s="1"/>
  <c r="N18" i="11"/>
  <c r="U18" i="11" s="1"/>
  <c r="AB18" i="11" s="1"/>
  <c r="AI18" i="11" s="1"/>
  <c r="N17" i="11"/>
  <c r="U17" i="11" s="1"/>
  <c r="AB17" i="11" s="1"/>
  <c r="AI17" i="11" s="1"/>
  <c r="N16" i="11"/>
  <c r="U16" i="11" s="1"/>
  <c r="AB16" i="11" s="1"/>
  <c r="AI16" i="11" s="1"/>
  <c r="N14" i="11"/>
  <c r="U14" i="11" s="1"/>
  <c r="AB14" i="11" s="1"/>
  <c r="AI14" i="11" s="1"/>
  <c r="N13" i="11"/>
  <c r="U13" i="11" s="1"/>
  <c r="AB13" i="11" s="1"/>
  <c r="AI13" i="11" s="1"/>
  <c r="N12" i="11"/>
  <c r="N11" i="11"/>
  <c r="N9" i="11"/>
  <c r="N8" i="11"/>
  <c r="U8" i="11" s="1"/>
  <c r="AB8" i="11" s="1"/>
  <c r="AI8" i="11" s="1"/>
  <c r="N7" i="11"/>
  <c r="U7" i="11" s="1"/>
  <c r="AB7" i="11" s="1"/>
  <c r="AI7" i="11" s="1"/>
  <c r="N3" i="11"/>
  <c r="N2" i="11"/>
  <c r="U2" i="11" s="1"/>
  <c r="AB2" i="11" s="1"/>
  <c r="AI2" i="11" s="1"/>
  <c r="B22" i="11"/>
  <c r="C22" i="11"/>
  <c r="D22" i="11"/>
  <c r="E22" i="11"/>
  <c r="G22" i="11"/>
  <c r="B4" i="11"/>
  <c r="C4" i="11"/>
  <c r="D4" i="11"/>
  <c r="E4" i="11"/>
  <c r="F4" i="11"/>
  <c r="G4" i="11"/>
  <c r="M10" i="11"/>
  <c r="M22" i="11" s="1"/>
  <c r="M24" i="11" s="1"/>
  <c r="AJ24" i="12"/>
  <c r="AK24" i="12" s="1"/>
  <c r="B24" i="12"/>
  <c r="AJ23" i="12"/>
  <c r="AK23" i="12" s="1"/>
  <c r="B23" i="12"/>
  <c r="AJ22" i="12"/>
  <c r="AK22" i="12" s="1"/>
  <c r="B22" i="12"/>
  <c r="AJ21" i="12"/>
  <c r="AK21" i="12" s="1"/>
  <c r="B21" i="12"/>
  <c r="AJ20" i="12"/>
  <c r="AK20" i="12" s="1"/>
  <c r="B20" i="12"/>
  <c r="AJ19" i="12"/>
  <c r="AK19" i="12" s="1"/>
  <c r="B19" i="12"/>
  <c r="AJ18" i="12"/>
  <c r="B18" i="12"/>
  <c r="AJ17" i="12"/>
  <c r="AK17" i="12" s="1"/>
  <c r="B17" i="12"/>
  <c r="AJ16" i="12"/>
  <c r="AK16" i="12" s="1"/>
  <c r="B16" i="12"/>
  <c r="AJ5" i="12"/>
  <c r="AK5" i="12" s="1"/>
  <c r="AJ6" i="12"/>
  <c r="AK6" i="12" s="1"/>
  <c r="AJ7" i="12"/>
  <c r="AK7" i="12" s="1"/>
  <c r="AJ8" i="12"/>
  <c r="AK8" i="12" s="1"/>
  <c r="AJ9" i="12"/>
  <c r="AK9" i="12" s="1"/>
  <c r="AJ10" i="12"/>
  <c r="AK10" i="12" s="1"/>
  <c r="AJ11" i="12"/>
  <c r="AK11" i="12" s="1"/>
  <c r="AJ12" i="12"/>
  <c r="AK12" i="12" s="1"/>
  <c r="AJ4" i="12"/>
  <c r="AK4" i="12" s="1"/>
  <c r="D6" i="12"/>
  <c r="B12" i="12"/>
  <c r="D12" i="12" s="1"/>
  <c r="B4" i="12"/>
  <c r="D4" i="12" s="1"/>
  <c r="B11" i="12"/>
  <c r="D11" i="12" s="1"/>
  <c r="B8" i="12"/>
  <c r="D8" i="12" s="1"/>
  <c r="B7" i="12"/>
  <c r="D7" i="12" s="1"/>
  <c r="B5" i="12"/>
  <c r="D5" i="12" s="1"/>
  <c r="B10" i="12"/>
  <c r="D10" i="12" s="1"/>
  <c r="I22" i="11"/>
  <c r="J22" i="11"/>
  <c r="K22" i="11"/>
  <c r="L22" i="11"/>
  <c r="O22" i="11"/>
  <c r="O24" i="11" s="1"/>
  <c r="P22" i="11"/>
  <c r="P24" i="11" s="1"/>
  <c r="Q22" i="11"/>
  <c r="R22" i="11"/>
  <c r="S22" i="11"/>
  <c r="T22" i="11"/>
  <c r="H22" i="11"/>
  <c r="I4" i="11"/>
  <c r="J4" i="11"/>
  <c r="K4" i="11"/>
  <c r="L4" i="11"/>
  <c r="M4" i="11"/>
  <c r="O4" i="11"/>
  <c r="P4" i="11"/>
  <c r="Q4" i="11"/>
  <c r="R4" i="11"/>
  <c r="S4" i="11"/>
  <c r="T4" i="11"/>
  <c r="H4" i="11"/>
  <c r="H47" i="7"/>
  <c r="I47" i="7"/>
  <c r="J47" i="7"/>
  <c r="K47" i="7"/>
  <c r="L47" i="7"/>
  <c r="M47" i="7"/>
  <c r="I33" i="7"/>
  <c r="J33" i="7"/>
  <c r="K33" i="7"/>
  <c r="L33" i="7"/>
  <c r="M33" i="7"/>
  <c r="I15" i="7"/>
  <c r="J15" i="7"/>
  <c r="K15" i="7"/>
  <c r="L15" i="7"/>
  <c r="M15" i="7"/>
  <c r="I11" i="7"/>
  <c r="J11" i="7"/>
  <c r="K11" i="7"/>
  <c r="L11" i="7"/>
  <c r="M11" i="7"/>
  <c r="H15" i="7"/>
  <c r="H11" i="7"/>
  <c r="H33" i="7"/>
  <c r="AJ31" i="12" l="1"/>
  <c r="AK18" i="12"/>
  <c r="AK25" i="12" s="1"/>
  <c r="AJ25" i="12"/>
  <c r="L24" i="11"/>
  <c r="K24" i="11"/>
  <c r="J24" i="11"/>
  <c r="N10" i="11"/>
  <c r="U10" i="11" s="1"/>
  <c r="AB10" i="11" s="1"/>
  <c r="AI10" i="11" s="1"/>
  <c r="D24" i="11"/>
  <c r="S24" i="11"/>
  <c r="C24" i="11"/>
  <c r="F22" i="11"/>
  <c r="F24" i="11" s="1"/>
  <c r="E24" i="11"/>
  <c r="R24" i="11"/>
  <c r="B24" i="11"/>
  <c r="Q24" i="11"/>
  <c r="U3" i="11"/>
  <c r="AB3" i="11" s="1"/>
  <c r="AI3" i="11" s="1"/>
  <c r="I24" i="11"/>
  <c r="G24" i="11"/>
  <c r="N18" i="7"/>
  <c r="N20" i="7"/>
  <c r="O20" i="7" s="1"/>
  <c r="N17" i="7"/>
  <c r="N19" i="7"/>
  <c r="N29" i="7"/>
  <c r="N26" i="7"/>
  <c r="O26" i="7" s="1"/>
  <c r="N25" i="7"/>
  <c r="O25" i="7" s="1"/>
  <c r="N24" i="7"/>
  <c r="O24" i="7" s="1"/>
  <c r="N23" i="7"/>
  <c r="O23" i="7" s="1"/>
  <c r="N22" i="7"/>
  <c r="O22" i="7" s="1"/>
  <c r="N16" i="7"/>
  <c r="N27" i="7"/>
  <c r="O27" i="7" s="1"/>
  <c r="N21" i="7"/>
  <c r="O21" i="7" s="1"/>
  <c r="B41" i="7"/>
  <c r="M41" i="7"/>
  <c r="I41" i="7"/>
  <c r="J41" i="7"/>
  <c r="L41" i="7"/>
  <c r="J42" i="7"/>
  <c r="I42" i="7"/>
  <c r="M42" i="7"/>
  <c r="F42" i="7"/>
  <c r="C42" i="7"/>
  <c r="L42" i="7"/>
  <c r="K42" i="7"/>
  <c r="H42" i="7"/>
  <c r="G42" i="7"/>
  <c r="AF24" i="11"/>
  <c r="AG24" i="11"/>
  <c r="AH24" i="11"/>
  <c r="AC24" i="11"/>
  <c r="AD24" i="11"/>
  <c r="AE24" i="11"/>
  <c r="H41" i="7"/>
  <c r="G41" i="7"/>
  <c r="F41" i="7"/>
  <c r="E41" i="7"/>
  <c r="D41" i="7"/>
  <c r="C41" i="7"/>
  <c r="E42" i="7"/>
  <c r="D42" i="7"/>
  <c r="K41" i="7"/>
  <c r="AA24" i="11"/>
  <c r="Z24" i="11"/>
  <c r="Y24" i="11"/>
  <c r="X24" i="11"/>
  <c r="W24" i="11"/>
  <c r="V24" i="11"/>
  <c r="T24" i="11"/>
  <c r="H24" i="11"/>
  <c r="N22" i="11"/>
  <c r="N4" i="11"/>
  <c r="U4" i="11" s="1"/>
  <c r="AB4" i="11" s="1"/>
  <c r="AI4" i="11" s="1"/>
  <c r="AK13" i="12"/>
  <c r="AJ13" i="12"/>
  <c r="A51" i="7"/>
  <c r="A44" i="7"/>
  <c r="A30" i="7"/>
  <c r="N24" i="11" l="1"/>
  <c r="U22" i="11"/>
  <c r="C47" i="7"/>
  <c r="D47" i="7"/>
  <c r="E47" i="7"/>
  <c r="F47" i="7"/>
  <c r="G47" i="7"/>
  <c r="B47" i="7"/>
  <c r="C33" i="7"/>
  <c r="D33" i="7"/>
  <c r="E33" i="7"/>
  <c r="F33" i="7"/>
  <c r="G33" i="7"/>
  <c r="B33" i="7"/>
  <c r="C15" i="7"/>
  <c r="D15" i="7"/>
  <c r="E15" i="7"/>
  <c r="F15" i="7"/>
  <c r="G15" i="7"/>
  <c r="B15" i="7"/>
  <c r="C11" i="7"/>
  <c r="D11" i="7"/>
  <c r="E11" i="7"/>
  <c r="F11" i="7"/>
  <c r="G11" i="7"/>
  <c r="B11" i="7"/>
  <c r="N50" i="7"/>
  <c r="O50" i="7" s="1"/>
  <c r="O49" i="7"/>
  <c r="O48" i="7"/>
  <c r="O40" i="7"/>
  <c r="O39" i="7"/>
  <c r="O38" i="7"/>
  <c r="O37" i="7"/>
  <c r="O36" i="7"/>
  <c r="O35" i="7"/>
  <c r="O29" i="7"/>
  <c r="O28" i="7"/>
  <c r="O19" i="7"/>
  <c r="O18" i="7"/>
  <c r="O17" i="7"/>
  <c r="B48" i="7" l="1"/>
  <c r="J48" i="7"/>
  <c r="J51" i="7" s="1"/>
  <c r="I48" i="7"/>
  <c r="H48" i="7"/>
  <c r="G48" i="7"/>
  <c r="F48" i="7"/>
  <c r="F51" i="7" s="1"/>
  <c r="D48" i="7"/>
  <c r="C48" i="7"/>
  <c r="M48" i="7"/>
  <c r="L48" i="7"/>
  <c r="L51" i="7" s="1"/>
  <c r="K48" i="7"/>
  <c r="K51" i="7" s="1"/>
  <c r="E48" i="7"/>
  <c r="E51" i="7" s="1"/>
  <c r="B49" i="7"/>
  <c r="M49" i="7"/>
  <c r="L49" i="7"/>
  <c r="K49" i="7"/>
  <c r="J49" i="7"/>
  <c r="I49" i="7"/>
  <c r="H49" i="7"/>
  <c r="G49" i="7"/>
  <c r="F49" i="7"/>
  <c r="E49" i="7"/>
  <c r="D49" i="7"/>
  <c r="C49" i="7"/>
  <c r="U24" i="11"/>
  <c r="AB22" i="11"/>
  <c r="O16" i="7"/>
  <c r="B35" i="7"/>
  <c r="G35" i="7"/>
  <c r="K35" i="7"/>
  <c r="L35" i="7"/>
  <c r="M35" i="7"/>
  <c r="C35" i="7"/>
  <c r="D35" i="7"/>
  <c r="E35" i="7"/>
  <c r="F35" i="7"/>
  <c r="H35" i="7"/>
  <c r="I35" i="7"/>
  <c r="J35" i="7"/>
  <c r="B36" i="7"/>
  <c r="J36" i="7"/>
  <c r="C36" i="7"/>
  <c r="D36" i="7"/>
  <c r="E36" i="7"/>
  <c r="F36" i="7"/>
  <c r="G36" i="7"/>
  <c r="H36" i="7"/>
  <c r="I36" i="7"/>
  <c r="K36" i="7"/>
  <c r="L36" i="7"/>
  <c r="M36" i="7"/>
  <c r="B37" i="7"/>
  <c r="M37" i="7"/>
  <c r="C37" i="7"/>
  <c r="D37" i="7"/>
  <c r="E37" i="7"/>
  <c r="F37" i="7"/>
  <c r="G37" i="7"/>
  <c r="H37" i="7"/>
  <c r="I37" i="7"/>
  <c r="J37" i="7"/>
  <c r="K37" i="7"/>
  <c r="L37" i="7"/>
  <c r="B38" i="7"/>
  <c r="F38" i="7"/>
  <c r="G38" i="7"/>
  <c r="H38" i="7"/>
  <c r="I38" i="7"/>
  <c r="J38" i="7"/>
  <c r="K38" i="7"/>
  <c r="L38" i="7"/>
  <c r="M38" i="7"/>
  <c r="C38" i="7"/>
  <c r="D38" i="7"/>
  <c r="E38" i="7"/>
  <c r="B39" i="7"/>
  <c r="E39" i="7"/>
  <c r="I39" i="7"/>
  <c r="J39" i="7"/>
  <c r="K39" i="7"/>
  <c r="L39" i="7"/>
  <c r="M39" i="7"/>
  <c r="C39" i="7"/>
  <c r="D39" i="7"/>
  <c r="F39" i="7"/>
  <c r="G39" i="7"/>
  <c r="H39" i="7"/>
  <c r="B40" i="7"/>
  <c r="H40" i="7"/>
  <c r="L40" i="7"/>
  <c r="M40" i="7"/>
  <c r="C40" i="7"/>
  <c r="D40" i="7"/>
  <c r="E40" i="7"/>
  <c r="F40" i="7"/>
  <c r="G40" i="7"/>
  <c r="I40" i="7"/>
  <c r="J40" i="7"/>
  <c r="K40" i="7"/>
  <c r="O51" i="7"/>
  <c r="N30" i="7"/>
  <c r="N5" i="7" s="1"/>
  <c r="N51" i="7"/>
  <c r="O34" i="7"/>
  <c r="H51" i="7" l="1"/>
  <c r="M51" i="7"/>
  <c r="C51" i="7"/>
  <c r="D51" i="7"/>
  <c r="G51" i="7"/>
  <c r="I51" i="7"/>
  <c r="B51" i="7"/>
  <c r="AI22" i="11"/>
  <c r="AI24" i="11" s="1"/>
  <c r="AB24" i="11"/>
  <c r="C5" i="7"/>
  <c r="B5" i="7"/>
  <c r="C30" i="7"/>
  <c r="D30" i="7"/>
  <c r="E30" i="7"/>
  <c r="F30" i="7"/>
  <c r="H30" i="7"/>
  <c r="I30" i="7"/>
  <c r="J30" i="7"/>
  <c r="K30" i="7"/>
  <c r="L30" i="7"/>
  <c r="M30" i="7"/>
  <c r="G30" i="7"/>
  <c r="O30" i="7"/>
  <c r="B30" i="7"/>
  <c r="D34" i="7"/>
  <c r="E34" i="7"/>
  <c r="H34" i="7"/>
  <c r="I34" i="7"/>
  <c r="J34" i="7"/>
  <c r="K34" i="7"/>
  <c r="L34" i="7"/>
  <c r="M34" i="7"/>
  <c r="C34" i="7"/>
  <c r="F34" i="7"/>
  <c r="G34" i="7"/>
  <c r="B34" i="7"/>
  <c r="N44" i="7" l="1"/>
  <c r="O43" i="7"/>
  <c r="O44" i="7" s="1"/>
  <c r="O54" i="7" s="1"/>
  <c r="N54" i="7" l="1"/>
  <c r="N12" i="7" s="1"/>
  <c r="O12" i="7" s="1"/>
  <c r="N6" i="7"/>
  <c r="B43" i="7"/>
  <c r="B44" i="7" s="1"/>
  <c r="B7" i="7" s="1"/>
  <c r="C43" i="7"/>
  <c r="C44" i="7" s="1"/>
  <c r="G43" i="7"/>
  <c r="G44" i="7" s="1"/>
  <c r="H43" i="7"/>
  <c r="H44" i="7" s="1"/>
  <c r="I43" i="7"/>
  <c r="I44" i="7" s="1"/>
  <c r="J43" i="7"/>
  <c r="J44" i="7" s="1"/>
  <c r="K43" i="7"/>
  <c r="K44" i="7" s="1"/>
  <c r="L43" i="7"/>
  <c r="L44" i="7" s="1"/>
  <c r="M43" i="7"/>
  <c r="M44" i="7" s="1"/>
  <c r="D43" i="7"/>
  <c r="D44" i="7" s="1"/>
  <c r="E43" i="7"/>
  <c r="E44" i="7" s="1"/>
  <c r="F43" i="7"/>
  <c r="F44" i="7" s="1"/>
  <c r="B6" i="7" l="1"/>
  <c r="B8" i="7" s="1"/>
  <c r="O6" i="7"/>
  <c r="C6" i="7"/>
  <c r="I54" i="7"/>
  <c r="I7" i="7"/>
  <c r="I8" i="7" s="1"/>
  <c r="H7" i="7"/>
  <c r="H8" i="7" s="1"/>
  <c r="H54" i="7"/>
  <c r="G54" i="7"/>
  <c r="G7" i="7"/>
  <c r="G8" i="7" s="1"/>
  <c r="C7" i="7"/>
  <c r="C54" i="7"/>
  <c r="B54" i="7"/>
  <c r="B55" i="7" s="1"/>
  <c r="F7" i="7"/>
  <c r="F8" i="7" s="1"/>
  <c r="F54" i="7"/>
  <c r="E7" i="7"/>
  <c r="E8" i="7" s="1"/>
  <c r="E54" i="7"/>
  <c r="D7" i="7"/>
  <c r="D8" i="7" s="1"/>
  <c r="D54" i="7"/>
  <c r="M54" i="7"/>
  <c r="M7" i="7"/>
  <c r="M8" i="7" s="1"/>
  <c r="L54" i="7"/>
  <c r="L7" i="7"/>
  <c r="L8" i="7" s="1"/>
  <c r="K54" i="7"/>
  <c r="K7" i="7"/>
  <c r="K8" i="7" s="1"/>
  <c r="J54" i="7"/>
  <c r="J7" i="7"/>
  <c r="J8" i="7" s="1"/>
  <c r="B45" i="7"/>
  <c r="B52" i="7"/>
  <c r="B31" i="7"/>
  <c r="C8" i="7" l="1"/>
  <c r="L55" i="7"/>
  <c r="L45" i="7"/>
  <c r="L31" i="7"/>
  <c r="L52" i="7"/>
  <c r="M52" i="7"/>
  <c r="M31" i="7"/>
  <c r="M55" i="7"/>
  <c r="M45" i="7"/>
  <c r="D55" i="7"/>
  <c r="D45" i="7"/>
  <c r="D31" i="7"/>
  <c r="D52" i="7"/>
  <c r="E55" i="7"/>
  <c r="E52" i="7"/>
  <c r="E45" i="7"/>
  <c r="E31" i="7"/>
  <c r="F31" i="7"/>
  <c r="F45" i="7"/>
  <c r="F52" i="7"/>
  <c r="F55" i="7"/>
  <c r="J31" i="7"/>
  <c r="J52" i="7"/>
  <c r="J55" i="7"/>
  <c r="J45" i="7"/>
  <c r="K45" i="7"/>
  <c r="K31" i="7"/>
  <c r="K55" i="7"/>
  <c r="K52" i="7"/>
  <c r="C45" i="7"/>
  <c r="C52" i="7"/>
  <c r="C55" i="7"/>
  <c r="C31" i="7"/>
  <c r="G45" i="7"/>
  <c r="G31" i="7"/>
  <c r="G55" i="7"/>
  <c r="G52" i="7"/>
  <c r="H55" i="7"/>
  <c r="H45" i="7"/>
  <c r="H31" i="7"/>
  <c r="H52" i="7"/>
  <c r="I45" i="7"/>
  <c r="I31" i="7"/>
  <c r="I55" i="7"/>
  <c r="I52" i="7"/>
  <c r="N7" i="7"/>
  <c r="N45" i="7" s="1"/>
  <c r="N13" i="7" l="1"/>
  <c r="N55" i="7"/>
  <c r="O7" i="7"/>
  <c r="O52" i="7" s="1"/>
  <c r="N52" i="7"/>
  <c r="N31" i="7"/>
  <c r="O13" i="7" l="1"/>
  <c r="B12" i="7"/>
  <c r="B13" i="7" s="1"/>
  <c r="H12" i="7"/>
  <c r="I12" i="7"/>
  <c r="J12" i="7"/>
  <c r="K12" i="7"/>
  <c r="L12" i="7"/>
  <c r="M12" i="7"/>
  <c r="C12" i="7"/>
  <c r="D12" i="7"/>
  <c r="E12" i="7"/>
  <c r="F12" i="7"/>
  <c r="G12" i="7"/>
  <c r="O31" i="7"/>
  <c r="O55" i="7"/>
  <c r="O45" i="7"/>
  <c r="G13" i="7" l="1"/>
  <c r="F13" i="7"/>
  <c r="E13" i="7"/>
  <c r="D13" i="7"/>
  <c r="C13" i="7"/>
  <c r="M13" i="7"/>
  <c r="L13" i="7"/>
  <c r="K13" i="7"/>
  <c r="J13" i="7"/>
  <c r="I13" i="7"/>
  <c r="H13" i="7"/>
  <c r="O5" i="7" l="1"/>
  <c r="N8" i="7"/>
  <c r="O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A9" authorId="0" shapeId="0" xr:uid="{00000000-0006-0000-0000-000001000000}">
      <text>
        <r>
          <rPr>
            <b/>
            <sz val="8"/>
            <color indexed="81"/>
            <rFont val="Tahoma"/>
            <family val="2"/>
          </rPr>
          <t>Adjustment to Savings:</t>
        </r>
        <r>
          <rPr>
            <sz val="8"/>
            <color indexed="81"/>
            <rFont val="Tahoma"/>
            <family val="2"/>
          </rPr>
          <t xml:space="preserve">
This spreadsheet does not track changes that occur within your savings accounts such as interest earned, payments made directly from savings, or gains/losses in investments. If you want your Savings Balance to be more accurate, you can enter adjustments here.
If you are transferring money from your savings account to your spending accounts, enter the transfer in the "Transfer From Savings" category in the INCOME table.</t>
        </r>
      </text>
    </comment>
  </commentList>
</comments>
</file>

<file path=xl/sharedStrings.xml><?xml version="1.0" encoding="utf-8"?>
<sst xmlns="http://schemas.openxmlformats.org/spreadsheetml/2006/main" count="211" uniqueCount="137">
  <si>
    <t>Postage</t>
  </si>
  <si>
    <t>INCOME</t>
  </si>
  <si>
    <t>Total Expenses</t>
  </si>
  <si>
    <t>Other</t>
  </si>
  <si>
    <t>Bank Fees</t>
  </si>
  <si>
    <t>Total</t>
  </si>
  <si>
    <t>Family Budget Planner</t>
  </si>
  <si>
    <t>Avg</t>
  </si>
  <si>
    <t>Summary</t>
  </si>
  <si>
    <t>Jan</t>
  </si>
  <si>
    <t>Feb</t>
  </si>
  <si>
    <t>Mar</t>
  </si>
  <si>
    <t>Apr</t>
  </si>
  <si>
    <t>May</t>
  </si>
  <si>
    <t>Jun</t>
  </si>
  <si>
    <t>Jul</t>
  </si>
  <si>
    <t>Aug</t>
  </si>
  <si>
    <t>Sep</t>
  </si>
  <si>
    <t>Oct</t>
  </si>
  <si>
    <t>Nov</t>
  </si>
  <si>
    <t>Dec</t>
  </si>
  <si>
    <t>NET (Income - Expenses)</t>
  </si>
  <si>
    <t>% of Total Expenses</t>
  </si>
  <si>
    <t>Intro</t>
  </si>
  <si>
    <t>This budget spreadsheet is designed to help you create a budget for an entire year. Doing this can help you make predictions about your future finances.</t>
  </si>
  <si>
    <t>Step 1:</t>
  </si>
  <si>
    <t>Define Budget Categories</t>
  </si>
  <si>
    <t>Edit the existing income and expense categories by changing the labels in the first column as needed, but do not remove the "Transfer from Savings" category in the Income table.</t>
  </si>
  <si>
    <t>If you add or remove a major category, you will need to edit the formulas in the Summary table (particularly the Total Expenses formula).</t>
  </si>
  <si>
    <t>If you need to add or insert rows/subcategories, make sure the Total and Average formulas are copied.</t>
  </si>
  <si>
    <t>Step 2:</t>
  </si>
  <si>
    <t>Enter Your Beginning Balance</t>
  </si>
  <si>
    <t>Step 3:</t>
  </si>
  <si>
    <t>Define Your Budget</t>
  </si>
  <si>
    <t>Using income and expense data from past receipts, balance statements, bills, pay stubs, and other information that you know about the coming year, fill in the budget amounts for each of the categories you have defined.</t>
  </si>
  <si>
    <t>Fixed and Variable Expenses</t>
  </si>
  <si>
    <t>For fixed expenses, such as rent or mortgage payments, enter the same amount in each month.</t>
  </si>
  <si>
    <t>For variable expenses such as utility bills, groceries, and birthday gifts, you can enter the estimated amounts in the months that they occur. Or, you can enter an estimated monthly average.</t>
  </si>
  <si>
    <t>Transfers To/From Savings</t>
  </si>
  <si>
    <t>Adjustments to Savings</t>
  </si>
  <si>
    <t>Except for transfers to/from savings, this spreadsheet does not track changes to your savings accounts such as payments made directly from savings, interest earned, or gains/losses in investments.</t>
  </si>
  <si>
    <t>If you want the Savings Balance to reflect these types of changes, then use the Adjustments to Savings row in the Summary table.</t>
  </si>
  <si>
    <t>Step 4:</t>
  </si>
  <si>
    <t>Analyze Your Budget</t>
  </si>
  <si>
    <t>Ideally, you want your Savings Balance to be increasing over time and you want to maintain a comfortable cushion in your Spending Balance.</t>
  </si>
  <si>
    <t>If you are noticing a consistent positive NET (a good thing), then you may want to allocate more towards savings. If you see a consistent negative NET, then you may need to make some budget cuts.</t>
  </si>
  <si>
    <t>Use the "% of Total Expenses" under each major expense category to help you determine where your money is going.</t>
  </si>
  <si>
    <t>This template treats transfers TO savings as expenses, and transfers FROM savings as income. This makes sense if you think of an "expense" as money leaving your spending accounts and "income" as money entering your spending accounts.</t>
  </si>
  <si>
    <t xml:space="preserve"> Total </t>
  </si>
  <si>
    <t xml:space="preserve"> Avg </t>
  </si>
  <si>
    <t>If you wish to start with a month other than January, you can edit the column labels as needed.</t>
  </si>
  <si>
    <r>
      <t xml:space="preserve">Add the balances in your spending accounts (cash, checking) to come up with your </t>
    </r>
    <r>
      <rPr>
        <b/>
        <sz val="11"/>
        <rFont val="Arial"/>
        <family val="2"/>
      </rPr>
      <t>beginning spending balance</t>
    </r>
    <r>
      <rPr>
        <sz val="11"/>
        <rFont val="Arial"/>
        <family val="2"/>
      </rPr>
      <t>.</t>
    </r>
  </si>
  <si>
    <r>
      <t xml:space="preserve">Add the balances in your savings accounts and enter that sum as your </t>
    </r>
    <r>
      <rPr>
        <b/>
        <sz val="11"/>
        <rFont val="Arial"/>
        <family val="2"/>
      </rPr>
      <t>beginning savings balance</t>
    </r>
    <r>
      <rPr>
        <sz val="11"/>
        <rFont val="Arial"/>
        <family val="2"/>
      </rPr>
      <t>.</t>
    </r>
  </si>
  <si>
    <t>IMPORTANT: When inserting new rows, do not insert a new row immediately above the Total line. Instead, insert a new row above the last sub-category, and copy the Total and Avg formulas down.</t>
  </si>
  <si>
    <t>By Vertex42.com</t>
  </si>
  <si>
    <t>Do not submit copies or modifications of this template to any website or online template gallery.</t>
  </si>
  <si>
    <t>Please review the following license agreement to learn how you may or may not use this template. Thank you.</t>
  </si>
  <si>
    <t>HELP</t>
  </si>
  <si>
    <t>https://www.vertex42.com/ExcelTemplates/family-budget-planner.html</t>
  </si>
  <si>
    <t>https://www.vertex42.com/licensing/EULA_privateuse.html</t>
  </si>
  <si>
    <t>This spreadsheet, including all worksheets and associated content is a copyrighted work under the United States and other copyright laws.</t>
  </si>
  <si>
    <t>© 2011-2020 Vertex42 LLC</t>
  </si>
  <si>
    <t>License Agreement</t>
  </si>
  <si>
    <t>Do not delete this worksheet</t>
  </si>
  <si>
    <t>Related Templates and Resources</t>
  </si>
  <si>
    <t>► Income and Expense Worksheet</t>
  </si>
  <si>
    <t>► Money Management Template</t>
  </si>
  <si>
    <t>► How to Make a Budget with a Spreadsheet</t>
  </si>
  <si>
    <t>► 12 Principles of Personal Finance</t>
  </si>
  <si>
    <t>Portella Bellisimo HOA Budget Planner 2026/2027</t>
  </si>
  <si>
    <t>Total Per Lot Monthly HOA Dues</t>
  </si>
  <si>
    <t>FIXED &amp; OPERATING EXPENSES</t>
  </si>
  <si>
    <t>Entrance Gate Electricity</t>
  </si>
  <si>
    <t>Phone Line for Gate</t>
  </si>
  <si>
    <t>Common Area Grounds Maint</t>
  </si>
  <si>
    <t>Common Area Irrigation Equip Maint</t>
  </si>
  <si>
    <t>HOA Express Annual Website Fee</t>
  </si>
  <si>
    <t>Annual Federal &amp; State Filing</t>
  </si>
  <si>
    <t>Annual NM Taxation &amp; Rev Dept Filing</t>
  </si>
  <si>
    <t>General Liability Insurance</t>
  </si>
  <si>
    <t xml:space="preserve">Annual NM Corporate Report Filing </t>
  </si>
  <si>
    <t>Annual Meeting Expense</t>
  </si>
  <si>
    <t>Office Supplies</t>
  </si>
  <si>
    <t>RESERVE EXPENSES</t>
  </si>
  <si>
    <t>CONTINGENCY FUNDS</t>
  </si>
  <si>
    <t>Replace concrete driveway at entrance/maintain porticos  - (30 yr intervals - $9208/360 mo)</t>
  </si>
  <si>
    <t>Replace/repair irrigation system ($7500/240)</t>
  </si>
  <si>
    <t>Replace Street Sign -  ($600/84 mo)</t>
  </si>
  <si>
    <t>Replace/ repair automated gate equipment/motor ($5000/120 mo)</t>
  </si>
  <si>
    <t>Repair automated gate loop trip wires ($1,500/120 mo)</t>
  </si>
  <si>
    <t>Replace Gate ($15,000/360 mo)</t>
  </si>
  <si>
    <t>Common Area Grounds Maintenance (remove, clean and replace rock)$650/60 mo</t>
  </si>
  <si>
    <t>Replacement of electric meter pedestal for front gate ($5500/360)</t>
  </si>
  <si>
    <t>Legal/Small Claims</t>
  </si>
  <si>
    <t>Collection Agency</t>
  </si>
  <si>
    <t>HOA Dues</t>
  </si>
  <si>
    <t>Transfer Fees</t>
  </si>
  <si>
    <t>EXPENSES</t>
  </si>
  <si>
    <t>YEARLY INTERVAL</t>
  </si>
  <si>
    <t>COST</t>
  </si>
  <si>
    <t>2019/2020</t>
  </si>
  <si>
    <t>2020/2021</t>
  </si>
  <si>
    <t>2021/2022</t>
  </si>
  <si>
    <t>2022/2023</t>
  </si>
  <si>
    <t>2023/2024</t>
  </si>
  <si>
    <t>2024/2025</t>
  </si>
  <si>
    <t>2025/2026</t>
  </si>
  <si>
    <t>Resurface asphalt street (8 yr intervals - $7,000/96 mo)</t>
  </si>
  <si>
    <t>YEAR #</t>
  </si>
  <si>
    <t>TOTAL</t>
  </si>
  <si>
    <t>CURRENT BALANCE</t>
  </si>
  <si>
    <t>AMOUNT</t>
  </si>
  <si>
    <t>TO GOAL</t>
  </si>
  <si>
    <t>2026/2027</t>
  </si>
  <si>
    <t>CONTINGENCY FUND TOTALS OVER ALL YEARS</t>
  </si>
  <si>
    <t>Net Income</t>
  </si>
  <si>
    <t>2025 CALENDAR YR TOTAL</t>
  </si>
  <si>
    <t>Annual Inspection/Maint for Gate</t>
  </si>
  <si>
    <t>Common Area Grounds Maintenance</t>
  </si>
  <si>
    <t>2025 CALENDER YR TOTAL</t>
  </si>
  <si>
    <t>2026 FISCAL YR TOTAL</t>
  </si>
  <si>
    <t>2026 CALENDER YR TOTAL</t>
  </si>
  <si>
    <t>2026 CALENDAR YR TOTAL</t>
  </si>
  <si>
    <t>2027 FISCAL YR TOTAL</t>
  </si>
  <si>
    <t>2027 CALENDAR YR TOTAL</t>
  </si>
  <si>
    <t>Bank Safe Deposit Annual Fee</t>
  </si>
  <si>
    <t>Total Income for Fixed &amp; Operating Expenses</t>
  </si>
  <si>
    <t>Total Income for Contingent &amp; Reserve Funds</t>
  </si>
  <si>
    <t>Monthly HOA Fees Needed</t>
  </si>
  <si>
    <t>RESERVE FUND CURRENT BALANCE</t>
  </si>
  <si>
    <t>LEGAL/SMALL CLAIMS &amp; COLLECTIONS FUNDS</t>
  </si>
  <si>
    <t xml:space="preserve">1099 Filing </t>
  </si>
  <si>
    <t>Annual $</t>
  </si>
  <si>
    <t xml:space="preserve">Legal/Small Claims  </t>
  </si>
  <si>
    <t xml:space="preserve">Collecction Agency </t>
  </si>
  <si>
    <t>BALANCE OVER THE YRS</t>
  </si>
  <si>
    <t>CURRENT BALANCE W/2026-2027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</si>
</sst>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43" formatCode="_(* #,##0.00_);_(* \(#,##0.00\);_(* &quot;-&quot;??_);_(@_)"/>
    <numFmt numFmtId="164" formatCode="0.0%"/>
    <numFmt numFmtId="165" formatCode="_(&quot;$&quot;* #,##0_);_(&quot;$&quot;* \(#,##0\);_(&quot;$&quot;* &quot;-&quot;??_);_(@_)"/>
  </numFmts>
  <fonts count="58" x14ac:knownFonts="1">
    <font>
      <sz val="11"/>
      <name val="Arial"/>
      <family val="2"/>
    </font>
    <font>
      <sz val="10"/>
      <name val="Arial"/>
      <family val="2"/>
    </font>
    <font>
      <u/>
      <sz val="10"/>
      <color indexed="12"/>
      <name val="Arial"/>
      <family val="2"/>
    </font>
    <font>
      <sz val="10"/>
      <name val="Trebuchet MS"/>
      <family val="2"/>
    </font>
    <font>
      <sz val="10"/>
      <name val="Trebuchet MS"/>
      <family val="2"/>
    </font>
    <font>
      <sz val="10"/>
      <name val="Trebuchet MS"/>
      <family val="2"/>
    </font>
    <font>
      <sz val="8"/>
      <name val="Trebuchet MS"/>
      <family val="2"/>
    </font>
    <font>
      <sz val="8"/>
      <color indexed="81"/>
      <name val="Tahoma"/>
      <family val="2"/>
    </font>
    <font>
      <b/>
      <sz val="8"/>
      <color indexed="81"/>
      <name val="Tahoma"/>
      <family val="2"/>
    </font>
    <font>
      <b/>
      <sz val="12"/>
      <name val="Arial"/>
      <family val="2"/>
    </font>
    <font>
      <sz val="11"/>
      <name val="Trebuchet MS"/>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sz val="10"/>
      <name val="Trebuchet MS"/>
      <family val="2"/>
      <scheme val="minor"/>
    </font>
    <font>
      <sz val="8"/>
      <name val="Trebuchet MS"/>
      <family val="2"/>
      <scheme val="minor"/>
    </font>
    <font>
      <sz val="2"/>
      <color indexed="9"/>
      <name val="Trebuchet MS"/>
      <family val="2"/>
      <scheme val="minor"/>
    </font>
    <font>
      <b/>
      <sz val="10"/>
      <name val="Trebuchet MS"/>
      <family val="2"/>
      <scheme val="minor"/>
    </font>
    <font>
      <sz val="6"/>
      <color indexed="9"/>
      <name val="Trebuchet MS"/>
      <family val="2"/>
      <scheme val="minor"/>
    </font>
    <font>
      <sz val="10"/>
      <name val="Arial"/>
      <family val="2"/>
      <scheme val="major"/>
    </font>
    <font>
      <b/>
      <sz val="11"/>
      <color indexed="9"/>
      <name val="Arial"/>
      <family val="1"/>
      <scheme val="major"/>
    </font>
    <font>
      <b/>
      <sz val="18"/>
      <color theme="4" tint="-0.249977111117893"/>
      <name val="Arial"/>
      <family val="2"/>
      <scheme val="major"/>
    </font>
    <font>
      <sz val="9"/>
      <name val="Trebuchet MS"/>
      <family val="2"/>
      <scheme val="minor"/>
    </font>
    <font>
      <b/>
      <sz val="9"/>
      <name val="Trebuchet MS"/>
      <family val="2"/>
      <scheme val="minor"/>
    </font>
    <font>
      <sz val="9"/>
      <name val="Trebuchet MS"/>
      <family val="2"/>
    </font>
    <font>
      <b/>
      <sz val="10"/>
      <color theme="0"/>
      <name val="Arial"/>
      <family val="2"/>
      <scheme val="major"/>
    </font>
    <font>
      <sz val="11"/>
      <name val="Arial"/>
      <family val="2"/>
    </font>
    <font>
      <u/>
      <sz val="11"/>
      <color indexed="12"/>
      <name val="Arial"/>
      <family val="2"/>
    </font>
    <font>
      <b/>
      <sz val="11"/>
      <name val="Arial"/>
      <family val="2"/>
    </font>
    <font>
      <b/>
      <sz val="10"/>
      <color theme="1"/>
      <name val="Trebuchet MS"/>
      <family val="2"/>
      <scheme val="minor"/>
    </font>
    <font>
      <sz val="10"/>
      <color theme="1"/>
      <name val="Trebuchet MS"/>
      <family val="2"/>
      <scheme val="minor"/>
    </font>
    <font>
      <u/>
      <sz val="12"/>
      <color indexed="12"/>
      <name val="Arial"/>
      <family val="2"/>
    </font>
    <font>
      <b/>
      <sz val="18"/>
      <color theme="0"/>
      <name val="Arial"/>
      <family val="2"/>
    </font>
    <font>
      <sz val="18"/>
      <color theme="0"/>
      <name val="Arial"/>
      <family val="2"/>
    </font>
    <font>
      <sz val="12"/>
      <color theme="1"/>
      <name val="Arial"/>
      <family val="2"/>
    </font>
    <font>
      <sz val="9"/>
      <color theme="0" tint="-0.499984740745262"/>
      <name val="Arial"/>
      <family val="2"/>
    </font>
    <font>
      <b/>
      <sz val="12"/>
      <color rgb="FF234372"/>
      <name val="Arial"/>
      <family val="2"/>
    </font>
    <font>
      <sz val="12"/>
      <color rgb="FF234372"/>
      <name val="Arial"/>
      <family val="2"/>
    </font>
    <font>
      <sz val="14"/>
      <color rgb="FF234372"/>
      <name val="Arial"/>
      <family val="2"/>
    </font>
    <font>
      <b/>
      <sz val="12"/>
      <name val="Trebuchet MS"/>
      <family val="2"/>
    </font>
    <font>
      <sz val="8"/>
      <name val="Arial"/>
      <family val="2"/>
    </font>
    <font>
      <sz val="11"/>
      <color rgb="FFFF0000"/>
      <name val="Arial"/>
      <family val="2"/>
    </font>
    <font>
      <b/>
      <sz val="14"/>
      <color theme="1"/>
      <name val="Trebuchet MS"/>
      <family val="2"/>
      <scheme val="minor"/>
    </font>
  </fonts>
  <fills count="33">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theme="0" tint="-4.9989318521683403E-2"/>
        <bgColor indexed="64"/>
      </patternFill>
    </fill>
    <fill>
      <patternFill patternType="solid">
        <fgColor theme="4" tint="-0.24994659260841701"/>
        <bgColor indexed="64"/>
      </patternFill>
    </fill>
    <fill>
      <patternFill patternType="solid">
        <fgColor theme="6" tint="-0.249977111117893"/>
        <bgColor indexed="64"/>
      </patternFill>
    </fill>
    <fill>
      <patternFill patternType="solid">
        <fgColor rgb="FF3464AB"/>
        <bgColor indexed="64"/>
      </patternFill>
    </fill>
    <fill>
      <patternFill patternType="solid">
        <fgColor theme="0"/>
        <bgColor indexed="64"/>
      </patternFill>
    </fill>
    <fill>
      <patternFill patternType="solid">
        <fgColor rgb="FFDEE8F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249977111117893"/>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bottom style="thin">
        <color indexed="64"/>
      </bottom>
      <diagonal/>
    </border>
    <border>
      <left/>
      <right/>
      <top/>
      <bottom style="thin">
        <color theme="0" tint="-0.24994659260841701"/>
      </bottom>
      <diagonal/>
    </border>
    <border>
      <left/>
      <right/>
      <top/>
      <bottom style="thin">
        <color rgb="FF3464AB"/>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45">
    <xf numFmtId="0" fontId="0" fillId="0" borderId="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4" fillId="17" borderId="1" applyNumberFormat="0" applyAlignment="0" applyProtection="0"/>
    <xf numFmtId="0" fontId="15" fillId="18" borderId="2" applyNumberFormat="0" applyAlignment="0" applyProtection="0"/>
    <xf numFmtId="43" fontId="1" fillId="0" borderId="0" applyFont="0" applyFill="0" applyBorder="0" applyAlignment="0" applyProtection="0"/>
    <xf numFmtId="0" fontId="16" fillId="0" borderId="0" applyNumberFormat="0" applyFill="0" applyBorder="0" applyAlignment="0" applyProtection="0"/>
    <xf numFmtId="0" fontId="17" fillId="19"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 fillId="0" borderId="0" applyNumberFormat="0" applyFill="0" applyBorder="0" applyAlignment="0" applyProtection="0">
      <alignment vertical="top"/>
      <protection locked="0"/>
    </xf>
    <xf numFmtId="0" fontId="21" fillId="11" borderId="1" applyNumberFormat="0" applyAlignment="0" applyProtection="0"/>
    <xf numFmtId="0" fontId="22" fillId="0" borderId="6" applyNumberFormat="0" applyFill="0" applyAlignment="0" applyProtection="0"/>
    <xf numFmtId="0" fontId="23" fillId="5" borderId="0" applyNumberFormat="0" applyBorder="0" applyAlignment="0" applyProtection="0"/>
    <xf numFmtId="0" fontId="1" fillId="5" borderId="7" applyNumberFormat="0" applyFont="0" applyAlignment="0" applyProtection="0"/>
    <xf numFmtId="0" fontId="24" fillId="17" borderId="8" applyNumberFormat="0" applyAlignment="0" applyProtection="0"/>
    <xf numFmtId="9" fontId="1" fillId="0" borderId="0" applyFon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cellStyleXfs>
  <cellXfs count="106">
    <xf numFmtId="0" fontId="0" fillId="0" borderId="0" xfId="0"/>
    <xf numFmtId="0" fontId="5" fillId="0" borderId="0" xfId="0" applyFont="1"/>
    <xf numFmtId="0" fontId="4"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3" fillId="0" borderId="0" xfId="0" applyFont="1" applyAlignment="1">
      <alignment vertical="center"/>
    </xf>
    <xf numFmtId="0" fontId="9" fillId="0" borderId="0" xfId="0" applyFont="1" applyAlignment="1">
      <alignment vertical="top"/>
    </xf>
    <xf numFmtId="0" fontId="30" fillId="0" borderId="0" xfId="0" applyFont="1" applyAlignment="1">
      <alignment vertical="center"/>
    </xf>
    <xf numFmtId="0" fontId="29" fillId="0" borderId="0" xfId="0" applyFont="1" applyAlignment="1">
      <alignment vertical="center"/>
    </xf>
    <xf numFmtId="0" fontId="31" fillId="0" borderId="0" xfId="0" applyFont="1" applyAlignment="1">
      <alignment horizontal="right" vertical="center"/>
    </xf>
    <xf numFmtId="0" fontId="32" fillId="0" borderId="0" xfId="0" applyFont="1" applyAlignment="1">
      <alignment horizontal="right" vertical="center"/>
    </xf>
    <xf numFmtId="0" fontId="29" fillId="0" borderId="0" xfId="0" applyFont="1" applyAlignment="1">
      <alignment horizontal="right" vertical="center"/>
    </xf>
    <xf numFmtId="0" fontId="33" fillId="0" borderId="0" xfId="0" applyFont="1" applyAlignment="1">
      <alignment horizontal="right" vertical="center"/>
    </xf>
    <xf numFmtId="0" fontId="34" fillId="0" borderId="0" xfId="0" applyFont="1" applyAlignment="1">
      <alignment horizontal="right" vertical="center"/>
    </xf>
    <xf numFmtId="0" fontId="37" fillId="0" borderId="0" xfId="0" applyFont="1" applyAlignment="1">
      <alignment vertical="center"/>
    </xf>
    <xf numFmtId="0" fontId="39" fillId="0" borderId="0" xfId="0" applyFont="1" applyAlignment="1">
      <alignment vertical="center"/>
    </xf>
    <xf numFmtId="3" fontId="37" fillId="0" borderId="0" xfId="0" applyNumberFormat="1" applyFont="1" applyAlignment="1">
      <alignment vertical="center"/>
    </xf>
    <xf numFmtId="0" fontId="39" fillId="0" borderId="0" xfId="0" applyFont="1"/>
    <xf numFmtId="0" fontId="28" fillId="0" borderId="0" xfId="0" applyFont="1" applyAlignment="1">
      <alignment vertical="top"/>
    </xf>
    <xf numFmtId="0" fontId="41" fillId="0" borderId="0" xfId="0" applyFont="1" applyAlignment="1">
      <alignment vertical="top"/>
    </xf>
    <xf numFmtId="0" fontId="41" fillId="0" borderId="0" xfId="0" applyFont="1" applyAlignment="1">
      <alignment vertical="top" wrapText="1"/>
    </xf>
    <xf numFmtId="0" fontId="41" fillId="0" borderId="0" xfId="0" applyFont="1"/>
    <xf numFmtId="0" fontId="41" fillId="0" borderId="0" xfId="0" applyFont="1" applyAlignment="1">
      <alignment vertical="center"/>
    </xf>
    <xf numFmtId="0" fontId="1" fillId="0" borderId="0" xfId="0" applyFont="1"/>
    <xf numFmtId="0" fontId="37" fillId="0" borderId="0" xfId="0" applyFont="1" applyAlignment="1">
      <alignment vertical="center" shrinkToFit="1"/>
    </xf>
    <xf numFmtId="0" fontId="0" fillId="0" borderId="0" xfId="0" applyAlignment="1">
      <alignment vertical="top" wrapText="1"/>
    </xf>
    <xf numFmtId="0" fontId="40" fillId="23" borderId="11" xfId="0" applyFont="1" applyFill="1" applyBorder="1" applyAlignment="1">
      <alignment horizontal="center" vertical="center" shrinkToFit="1"/>
    </xf>
    <xf numFmtId="0" fontId="47" fillId="24" borderId="12" xfId="0" applyFont="1" applyFill="1" applyBorder="1" applyAlignment="1">
      <alignment horizontal="left" vertical="center" indent="1"/>
    </xf>
    <xf numFmtId="0" fontId="47" fillId="24" borderId="12" xfId="0" applyFont="1" applyFill="1" applyBorder="1" applyAlignment="1">
      <alignment horizontal="left" vertical="center"/>
    </xf>
    <xf numFmtId="0" fontId="48" fillId="24" borderId="12" xfId="0" applyFont="1" applyFill="1" applyBorder="1" applyAlignment="1">
      <alignment vertical="center"/>
    </xf>
    <xf numFmtId="0" fontId="1" fillId="25" borderId="0" xfId="0" applyFont="1" applyFill="1"/>
    <xf numFmtId="0" fontId="28" fillId="25" borderId="0" xfId="0" applyFont="1" applyFill="1" applyAlignment="1">
      <alignment horizontal="left" wrapText="1" indent="1"/>
    </xf>
    <xf numFmtId="0" fontId="41" fillId="25" borderId="0" xfId="0" applyFont="1" applyFill="1"/>
    <xf numFmtId="0" fontId="28" fillId="25" borderId="0" xfId="0" applyFont="1" applyFill="1"/>
    <xf numFmtId="0" fontId="2" fillId="25" borderId="0" xfId="35" applyFill="1" applyAlignment="1" applyProtection="1">
      <alignment horizontal="left" wrapText="1"/>
    </xf>
    <xf numFmtId="0" fontId="28" fillId="25" borderId="0" xfId="0" applyFont="1" applyFill="1" applyAlignment="1">
      <alignment horizontal="left" wrapText="1"/>
    </xf>
    <xf numFmtId="0" fontId="9" fillId="25" borderId="0" xfId="0" applyFont="1" applyFill="1" applyAlignment="1">
      <alignment horizontal="left" wrapText="1"/>
    </xf>
    <xf numFmtId="0" fontId="46" fillId="25" borderId="0" xfId="0" applyFont="1" applyFill="1" applyAlignment="1">
      <alignment horizontal="left" wrapText="1"/>
    </xf>
    <xf numFmtId="0" fontId="28" fillId="25" borderId="0" xfId="0" applyFont="1" applyFill="1" applyAlignment="1">
      <alignment horizontal="left"/>
    </xf>
    <xf numFmtId="0" fontId="49" fillId="25" borderId="0" xfId="0" applyFont="1" applyFill="1" applyAlignment="1">
      <alignment horizontal="left" wrapText="1"/>
    </xf>
    <xf numFmtId="0" fontId="2" fillId="0" borderId="0" xfId="35" applyAlignment="1" applyProtection="1">
      <alignment horizontal="left" vertical="top"/>
    </xf>
    <xf numFmtId="0" fontId="50" fillId="0" borderId="0" xfId="0" applyFont="1" applyAlignment="1">
      <alignment horizontal="right" vertical="center"/>
    </xf>
    <xf numFmtId="0" fontId="51" fillId="26" borderId="0" xfId="0" applyFont="1" applyFill="1" applyAlignment="1">
      <alignment vertical="center"/>
    </xf>
    <xf numFmtId="0" fontId="52" fillId="26" borderId="0" xfId="0" applyFont="1" applyFill="1" applyAlignment="1">
      <alignment vertical="center"/>
    </xf>
    <xf numFmtId="0" fontId="53" fillId="26" borderId="0" xfId="0" applyFont="1" applyFill="1" applyAlignment="1">
      <alignment vertical="center"/>
    </xf>
    <xf numFmtId="0" fontId="42" fillId="0" borderId="0" xfId="35" applyFont="1" applyAlignment="1" applyProtection="1">
      <alignment horizontal="left"/>
    </xf>
    <xf numFmtId="0" fontId="28" fillId="0" borderId="0" xfId="0" applyFont="1"/>
    <xf numFmtId="3" fontId="37" fillId="0" borderId="0" xfId="28" applyNumberFormat="1" applyFont="1" applyFill="1" applyBorder="1" applyAlignment="1">
      <alignment vertical="center"/>
    </xf>
    <xf numFmtId="0" fontId="54" fillId="27" borderId="0" xfId="0" applyFont="1" applyFill="1" applyAlignment="1">
      <alignment horizontal="center" vertical="center"/>
    </xf>
    <xf numFmtId="0" fontId="54" fillId="28" borderId="0" xfId="0" applyFont="1" applyFill="1" applyAlignment="1">
      <alignment horizontal="center" vertical="center"/>
    </xf>
    <xf numFmtId="14" fontId="40" fillId="23" borderId="11" xfId="0" applyNumberFormat="1" applyFont="1" applyFill="1" applyBorder="1" applyAlignment="1">
      <alignment horizontal="center" vertical="center"/>
    </xf>
    <xf numFmtId="0" fontId="40" fillId="29" borderId="11" xfId="0" applyFont="1" applyFill="1" applyBorder="1" applyAlignment="1">
      <alignment horizontal="center" vertical="center" shrinkToFit="1"/>
    </xf>
    <xf numFmtId="14" fontId="40" fillId="29" borderId="11" xfId="0" applyNumberFormat="1" applyFont="1" applyFill="1" applyBorder="1" applyAlignment="1">
      <alignment horizontal="center" vertical="center"/>
    </xf>
    <xf numFmtId="41" fontId="0" fillId="0" borderId="0" xfId="0" applyNumberFormat="1"/>
    <xf numFmtId="41" fontId="0" fillId="0" borderId="10" xfId="0" applyNumberFormat="1" applyBorder="1"/>
    <xf numFmtId="0" fontId="0" fillId="0" borderId="0" xfId="0" applyAlignment="1">
      <alignment wrapText="1"/>
    </xf>
    <xf numFmtId="41" fontId="0" fillId="0" borderId="13" xfId="0" applyNumberFormat="1" applyBorder="1"/>
    <xf numFmtId="41" fontId="0" fillId="0" borderId="15" xfId="0" applyNumberFormat="1" applyBorder="1"/>
    <xf numFmtId="0" fontId="44" fillId="0" borderId="14" xfId="0" applyFont="1" applyBorder="1" applyAlignment="1">
      <alignment vertical="center" wrapText="1" shrinkToFit="1"/>
    </xf>
    <xf numFmtId="0" fontId="0" fillId="0" borderId="14" xfId="0" applyBorder="1"/>
    <xf numFmtId="165" fontId="0" fillId="0" borderId="14" xfId="0" applyNumberFormat="1" applyBorder="1"/>
    <xf numFmtId="41" fontId="0" fillId="0" borderId="14" xfId="0" applyNumberFormat="1" applyBorder="1"/>
    <xf numFmtId="0" fontId="43" fillId="27" borderId="16" xfId="0" applyFont="1" applyFill="1" applyBorder="1" applyAlignment="1">
      <alignment horizontal="center" wrapText="1"/>
    </xf>
    <xf numFmtId="0" fontId="43" fillId="27" borderId="17" xfId="0" applyFont="1" applyFill="1" applyBorder="1" applyAlignment="1">
      <alignment horizontal="center" wrapText="1"/>
    </xf>
    <xf numFmtId="0" fontId="43" fillId="27" borderId="16" xfId="0" applyFont="1" applyFill="1" applyBorder="1" applyAlignment="1">
      <alignment horizontal="center" vertical="center" wrapText="1"/>
    </xf>
    <xf numFmtId="0" fontId="43" fillId="27" borderId="17" xfId="0" applyFont="1" applyFill="1" applyBorder="1" applyAlignment="1">
      <alignment horizontal="center" vertical="center" wrapText="1"/>
    </xf>
    <xf numFmtId="14" fontId="40" fillId="23" borderId="11" xfId="0" applyNumberFormat="1" applyFont="1" applyFill="1" applyBorder="1" applyAlignment="1">
      <alignment horizontal="center" vertical="center" shrinkToFit="1"/>
    </xf>
    <xf numFmtId="41" fontId="56" fillId="0" borderId="0" xfId="0" applyNumberFormat="1" applyFont="1"/>
    <xf numFmtId="41" fontId="56" fillId="0" borderId="10" xfId="0" applyNumberFormat="1" applyFont="1" applyBorder="1"/>
    <xf numFmtId="0" fontId="56" fillId="0" borderId="0" xfId="0" applyFont="1"/>
    <xf numFmtId="41" fontId="0" fillId="30" borderId="0" xfId="0" applyNumberFormat="1" applyFill="1"/>
    <xf numFmtId="41" fontId="0" fillId="30" borderId="10" xfId="0" applyNumberFormat="1" applyFill="1" applyBorder="1"/>
    <xf numFmtId="14" fontId="40" fillId="29" borderId="11" xfId="0" applyNumberFormat="1" applyFont="1" applyFill="1" applyBorder="1" applyAlignment="1">
      <alignment horizontal="center" vertical="center" shrinkToFit="1"/>
    </xf>
    <xf numFmtId="43" fontId="40" fillId="23" borderId="11" xfId="0" applyNumberFormat="1" applyFont="1" applyFill="1" applyBorder="1" applyAlignment="1">
      <alignment horizontal="center" vertical="center" wrapText="1"/>
    </xf>
    <xf numFmtId="43" fontId="40" fillId="29" borderId="11" xfId="0" applyNumberFormat="1" applyFont="1" applyFill="1" applyBorder="1" applyAlignment="1">
      <alignment horizontal="center" vertical="center" wrapText="1"/>
    </xf>
    <xf numFmtId="14" fontId="40" fillId="23" borderId="11" xfId="0" applyNumberFormat="1" applyFont="1" applyFill="1" applyBorder="1" applyAlignment="1">
      <alignment horizontal="center" vertical="center" wrapText="1"/>
    </xf>
    <xf numFmtId="14" fontId="40" fillId="29" borderId="11" xfId="0" applyNumberFormat="1" applyFont="1" applyFill="1" applyBorder="1" applyAlignment="1">
      <alignment horizontal="center" vertical="center" wrapText="1"/>
    </xf>
    <xf numFmtId="3" fontId="39" fillId="0" borderId="0" xfId="0" applyNumberFormat="1" applyFont="1" applyAlignment="1">
      <alignment vertical="center"/>
    </xf>
    <xf numFmtId="38" fontId="37" fillId="0" borderId="0" xfId="28" applyNumberFormat="1" applyFont="1" applyFill="1" applyBorder="1" applyAlignment="1">
      <alignment vertical="center"/>
    </xf>
    <xf numFmtId="0" fontId="40" fillId="23" borderId="0" xfId="0" applyFont="1" applyFill="1" applyAlignment="1">
      <alignment horizontal="center" vertical="center" shrinkToFit="1"/>
    </xf>
    <xf numFmtId="43" fontId="40" fillId="23" borderId="0" xfId="0" applyNumberFormat="1" applyFont="1" applyFill="1" applyAlignment="1">
      <alignment horizontal="center" vertical="center"/>
    </xf>
    <xf numFmtId="3" fontId="45" fillId="0" borderId="14" xfId="28" applyNumberFormat="1" applyFont="1" applyBorder="1" applyAlignment="1">
      <alignment vertical="center"/>
    </xf>
    <xf numFmtId="3" fontId="45" fillId="21" borderId="14" xfId="0" applyNumberFormat="1" applyFont="1" applyFill="1" applyBorder="1" applyAlignment="1">
      <alignment vertical="center"/>
    </xf>
    <xf numFmtId="0" fontId="44" fillId="21" borderId="14" xfId="0" applyFont="1" applyFill="1" applyBorder="1" applyAlignment="1">
      <alignment horizontal="right" shrinkToFit="1"/>
    </xf>
    <xf numFmtId="3" fontId="45" fillId="21" borderId="18" xfId="0" applyNumberFormat="1" applyFont="1" applyFill="1" applyBorder="1"/>
    <xf numFmtId="41" fontId="57" fillId="31" borderId="18" xfId="0" applyNumberFormat="1" applyFont="1" applyFill="1" applyBorder="1" applyAlignment="1">
      <alignment horizontal="right"/>
    </xf>
    <xf numFmtId="41" fontId="37" fillId="0" borderId="14" xfId="28" applyNumberFormat="1" applyFont="1" applyFill="1" applyBorder="1" applyAlignment="1">
      <alignment horizontal="right" vertical="center"/>
    </xf>
    <xf numFmtId="41" fontId="37" fillId="0" borderId="14" xfId="28" applyNumberFormat="1" applyFont="1" applyFill="1" applyBorder="1" applyAlignment="1">
      <alignment vertical="center"/>
    </xf>
    <xf numFmtId="0" fontId="32" fillId="0" borderId="14" xfId="0" applyFont="1" applyBorder="1" applyAlignment="1">
      <alignment horizontal="right" vertical="center"/>
    </xf>
    <xf numFmtId="41" fontId="38" fillId="0" borderId="18" xfId="28" applyNumberFormat="1" applyFont="1" applyFill="1" applyBorder="1" applyAlignment="1">
      <alignment horizontal="right" vertical="center"/>
    </xf>
    <xf numFmtId="0" fontId="35" fillId="32" borderId="0" xfId="0" applyFont="1" applyFill="1" applyAlignment="1">
      <alignment horizontal="center" vertical="center"/>
    </xf>
    <xf numFmtId="0" fontId="29" fillId="0" borderId="14" xfId="0" applyFont="1" applyBorder="1" applyAlignment="1">
      <alignment horizontal="left" vertical="center"/>
    </xf>
    <xf numFmtId="0" fontId="44" fillId="0" borderId="14" xfId="0" applyFont="1" applyBorder="1" applyAlignment="1">
      <alignment vertical="center" shrinkToFit="1"/>
    </xf>
    <xf numFmtId="0" fontId="44" fillId="0" borderId="14" xfId="0" applyFont="1" applyBorder="1" applyAlignment="1">
      <alignment horizontal="right" shrinkToFit="1"/>
    </xf>
    <xf numFmtId="3" fontId="45" fillId="0" borderId="18" xfId="0" applyNumberFormat="1" applyFont="1" applyBorder="1"/>
    <xf numFmtId="0" fontId="40" fillId="22" borderId="0" xfId="0" applyFont="1" applyFill="1" applyAlignment="1">
      <alignment horizontal="center" vertical="center" shrinkToFit="1"/>
    </xf>
    <xf numFmtId="43" fontId="40" fillId="22" borderId="0" xfId="0" applyNumberFormat="1" applyFont="1" applyFill="1" applyAlignment="1">
      <alignment horizontal="center" vertical="center"/>
    </xf>
    <xf numFmtId="0" fontId="37" fillId="20" borderId="14" xfId="0" applyFont="1" applyFill="1" applyBorder="1" applyAlignment="1">
      <alignment horizontal="right" shrinkToFit="1"/>
    </xf>
    <xf numFmtId="164" fontId="37" fillId="20" borderId="17" xfId="41" applyNumberFormat="1" applyFont="1" applyFill="1" applyBorder="1" applyAlignment="1">
      <alignment horizontal="right"/>
    </xf>
    <xf numFmtId="0" fontId="44" fillId="0" borderId="14" xfId="0" quotePrefix="1" applyFont="1" applyBorder="1" applyAlignment="1">
      <alignment vertical="center" shrinkToFit="1"/>
    </xf>
    <xf numFmtId="0" fontId="44" fillId="0" borderId="0" xfId="0" applyFont="1" applyAlignment="1">
      <alignment vertical="center" wrapText="1" shrinkToFit="1"/>
    </xf>
    <xf numFmtId="165" fontId="0" fillId="0" borderId="0" xfId="0" applyNumberFormat="1"/>
    <xf numFmtId="41" fontId="0" fillId="31" borderId="14" xfId="0" applyNumberFormat="1" applyFill="1" applyBorder="1"/>
    <xf numFmtId="0" fontId="36" fillId="0" borderId="0" xfId="0" applyFont="1" applyAlignment="1">
      <alignment horizontal="center" vertical="center"/>
    </xf>
    <xf numFmtId="41" fontId="0" fillId="0" borderId="14" xfId="0" applyNumberFormat="1" applyFill="1" applyBorder="1"/>
    <xf numFmtId="165" fontId="0" fillId="31" borderId="14" xfId="0" applyNumberFormat="1" applyFill="1" applyBorder="1"/>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ustomBuiltin="1"/>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14">
    <dxf>
      <fill>
        <patternFill patternType="none">
          <bgColor auto="1"/>
        </patternFill>
      </fill>
    </dxf>
    <dxf>
      <fill>
        <patternFill patternType="solid">
          <fgColor indexed="64"/>
          <bgColor theme="6" tint="0.79998168889431442"/>
        </patternFill>
      </fill>
    </dxf>
    <dxf>
      <font>
        <b/>
        <i val="0"/>
      </font>
    </dxf>
    <dxf>
      <font>
        <b/>
        <i val="0"/>
      </font>
      <fill>
        <patternFill>
          <bgColor theme="6" tint="0.79998168889431442"/>
        </patternFill>
      </fill>
    </dxf>
    <dxf>
      <font>
        <b/>
        <color theme="1"/>
      </font>
      <fill>
        <patternFill>
          <bgColor theme="0" tint="-4.9989318521683403E-2"/>
        </patternFill>
      </fill>
      <border>
        <left/>
        <right/>
        <top style="double">
          <color theme="6"/>
        </top>
        <bottom/>
        <vertical/>
        <horizontal/>
      </border>
    </dxf>
    <dxf>
      <font>
        <b/>
        <color theme="0"/>
      </font>
      <fill>
        <patternFill>
          <bgColor theme="6" tint="-0.24994659260841701"/>
        </patternFill>
      </fill>
      <border>
        <left/>
        <right/>
        <top/>
        <vertical/>
        <horizontal/>
      </border>
    </dxf>
    <dxf>
      <font>
        <color theme="1"/>
      </font>
      <border>
        <left/>
        <right/>
        <top/>
        <bottom/>
        <vertical style="thin">
          <color theme="0" tint="-0.14996795556505021"/>
        </vertical>
        <horizontal style="thin">
          <color theme="0" tint="-0.24994659260841701"/>
        </horizontal>
      </border>
    </dxf>
    <dxf>
      <fill>
        <patternFill patternType="none">
          <bgColor auto="1"/>
        </patternFill>
      </fill>
    </dxf>
    <dxf>
      <fill>
        <patternFill patternType="solid">
          <fgColor indexed="64"/>
          <bgColor theme="4" tint="0.79998168889431442"/>
        </patternFill>
      </fill>
    </dxf>
    <dxf>
      <font>
        <b/>
        <i val="0"/>
      </font>
    </dxf>
    <dxf>
      <font>
        <b/>
        <i val="0"/>
      </font>
      <fill>
        <patternFill>
          <bgColor theme="4" tint="0.79998168889431442"/>
        </patternFill>
      </fill>
    </dxf>
    <dxf>
      <font>
        <b/>
        <color theme="1"/>
      </font>
      <fill>
        <patternFill>
          <bgColor theme="0" tint="-4.9989318521683403E-2"/>
        </patternFill>
      </fill>
      <border>
        <left/>
        <right/>
        <top style="double">
          <color theme="4"/>
        </top>
        <bottom/>
        <vertical/>
        <horizontal/>
      </border>
    </dxf>
    <dxf>
      <font>
        <b/>
        <color theme="0"/>
      </font>
      <fill>
        <patternFill>
          <bgColor theme="4" tint="-0.24994659260841701"/>
        </patternFill>
      </fill>
      <border>
        <left/>
        <right/>
        <top/>
        <vertical/>
        <horizontal/>
      </border>
    </dxf>
    <dxf>
      <font>
        <color theme="1"/>
      </font>
      <border>
        <left/>
        <right/>
        <top/>
        <bottom/>
        <vertical style="thin">
          <color theme="0" tint="-0.14996795556505021"/>
        </vertical>
        <horizontal style="thin">
          <color theme="0" tint="-0.24994659260841701"/>
        </horizontal>
      </border>
    </dxf>
  </dxfs>
  <tableStyles count="2" defaultTableStyle="TableStyleMedium2" defaultPivotStyle="PivotStyleLight16">
    <tableStyle name="Accent 1 - Vertex42" pivot="0" count="7" xr9:uid="{00000000-0011-0000-FFFF-FFFF00000000}">
      <tableStyleElement type="wholeTable" dxfId="13"/>
      <tableStyleElement type="headerRow" dxfId="12"/>
      <tableStyleElement type="totalRow" dxfId="11"/>
      <tableStyleElement type="firstColumn" dxfId="10"/>
      <tableStyleElement type="lastColumn" dxfId="9"/>
      <tableStyleElement type="firstRowStripe" dxfId="8"/>
      <tableStyleElement type="secondRowStripe" dxfId="7"/>
    </tableStyle>
    <tableStyle name="Accent 5 - Vertex42" pivot="0" count="7" xr9:uid="{00000000-0011-0000-FFFF-FFFF01000000}">
      <tableStyleElement type="wholeTable" dxfId="6"/>
      <tableStyleElement type="headerRow" dxfId="5"/>
      <tableStyleElement type="totalRow" dxfId="4"/>
      <tableStyleElement type="firstColumn" dxfId="3"/>
      <tableStyleElement type="lastColumn" dxfId="2"/>
      <tableStyleElement type="firstRowStripe" dxfId="1"/>
      <tableStyleElement type="second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990033"/>
      <color rgb="FF006600"/>
      <color rgb="FFCC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4838700</xdr:colOff>
      <xdr:row>0</xdr:row>
      <xdr:rowOff>9525</xdr:rowOff>
    </xdr:from>
    <xdr:to>
      <xdr:col>2</xdr:col>
      <xdr:colOff>1209675</xdr:colOff>
      <xdr:row>0</xdr:row>
      <xdr:rowOff>314325</xdr:rowOff>
    </xdr:to>
    <xdr:pic>
      <xdr:nvPicPr>
        <xdr:cNvPr id="3" name="Picture 2">
          <a:extLst>
            <a:ext uri="{FF2B5EF4-FFF2-40B4-BE49-F238E27FC236}">
              <a16:creationId xmlns:a16="http://schemas.microsoft.com/office/drawing/2014/main" id="{E183EACE-9E84-4119-AF37-315F0A850B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4025" y="9525"/>
          <a:ext cx="121920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62504B92-E8CB-4429-B15C-CD795703687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heme/theme1.xml><?xml version="1.0" encoding="utf-8"?>
<a:theme xmlns:a="http://schemas.openxmlformats.org/drawingml/2006/main" name="Vertex42">
  <a:themeElements>
    <a:clrScheme name="V42-Blue2">
      <a:dk1>
        <a:sysClr val="windowText" lastClr="000000"/>
      </a:dk1>
      <a:lt1>
        <a:sysClr val="window" lastClr="FFFFFF"/>
      </a:lt1>
      <a:dk2>
        <a:srgbClr val="5E8BCE"/>
      </a:dk2>
      <a:lt2>
        <a:srgbClr val="EEECE2"/>
      </a:lt2>
      <a:accent1>
        <a:srgbClr val="3A5D9C"/>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Vertex42">
      <a:majorFont>
        <a:latin typeface="Arial"/>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ExcelTemplates/money-management-template.html" TargetMode="External"/><Relationship Id="rId7" Type="http://schemas.openxmlformats.org/officeDocument/2006/relationships/drawing" Target="../drawings/drawing1.xml"/><Relationship Id="rId2" Type="http://schemas.openxmlformats.org/officeDocument/2006/relationships/hyperlink" Target="https://www.vertex42.com/ExcelArticles/how-to-make-a-budget.html" TargetMode="External"/><Relationship Id="rId1" Type="http://schemas.openxmlformats.org/officeDocument/2006/relationships/hyperlink" Target="https://www.vertex42.com/ExcelTemplates/family-budget-planner.html" TargetMode="External"/><Relationship Id="rId6" Type="http://schemas.openxmlformats.org/officeDocument/2006/relationships/printerSettings" Target="../printerSettings/printerSettings4.bin"/><Relationship Id="rId5" Type="http://schemas.openxmlformats.org/officeDocument/2006/relationships/hyperlink" Target="https://www.vertex42.com/ExcelTemplates/income-and-expense-worksheet.html" TargetMode="External"/><Relationship Id="rId4" Type="http://schemas.openxmlformats.org/officeDocument/2006/relationships/hyperlink" Target="https://www.vertex42.com/blog/money/principles-of-personal-finance.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vertex42.com/ExcelTemplates/family-budget-planner.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2.png"/><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5"/>
  <sheetViews>
    <sheetView showGridLines="0" tabSelected="1" zoomScaleNormal="100" workbookViewId="0">
      <selection activeCell="N54" sqref="N54"/>
    </sheetView>
  </sheetViews>
  <sheetFormatPr defaultColWidth="9" defaultRowHeight="15" x14ac:dyDescent="0.3"/>
  <cols>
    <col min="1" max="1" width="49.75" style="1" bestFit="1" customWidth="1"/>
    <col min="2" max="13" width="7.25" style="1" customWidth="1"/>
    <col min="14" max="15" width="7.75" style="1" customWidth="1"/>
    <col min="16" max="16384" width="9" style="1"/>
  </cols>
  <sheetData>
    <row r="1" spans="1:15" s="5" customFormat="1" ht="25.5" customHeight="1" x14ac:dyDescent="0.2">
      <c r="A1" s="103" t="s">
        <v>69</v>
      </c>
      <c r="B1" s="103"/>
      <c r="C1" s="103"/>
      <c r="D1" s="103"/>
      <c r="E1" s="103"/>
      <c r="F1" s="103"/>
      <c r="G1" s="103"/>
      <c r="H1" s="103"/>
      <c r="I1" s="103"/>
      <c r="J1" s="103"/>
      <c r="K1" s="103"/>
      <c r="L1" s="103"/>
      <c r="M1" s="103"/>
      <c r="N1" s="103"/>
      <c r="O1" s="103"/>
    </row>
    <row r="2" spans="1:15" s="2" customFormat="1" x14ac:dyDescent="0.2">
      <c r="A2" s="8"/>
      <c r="D2" s="13"/>
      <c r="E2" s="47"/>
      <c r="F2" s="8"/>
      <c r="G2" s="8"/>
      <c r="H2" s="8"/>
      <c r="I2" s="8"/>
      <c r="J2" s="8"/>
      <c r="K2" s="8"/>
      <c r="L2" s="8"/>
      <c r="M2" s="9"/>
      <c r="N2" s="10"/>
      <c r="O2" s="11"/>
    </row>
    <row r="3" spans="1:15" s="3" customFormat="1" ht="18" x14ac:dyDescent="0.2">
      <c r="A3" s="7"/>
      <c r="B3" s="48">
        <v>2026</v>
      </c>
      <c r="C3" s="48">
        <v>2026</v>
      </c>
      <c r="D3" s="48">
        <v>2026</v>
      </c>
      <c r="E3" s="48">
        <v>2026</v>
      </c>
      <c r="F3" s="48">
        <v>2026</v>
      </c>
      <c r="G3" s="48">
        <v>2026</v>
      </c>
      <c r="H3" s="49">
        <v>2027</v>
      </c>
      <c r="I3" s="49">
        <v>2027</v>
      </c>
      <c r="J3" s="49">
        <v>2027</v>
      </c>
      <c r="K3" s="49">
        <v>2027</v>
      </c>
      <c r="L3" s="49">
        <v>2027</v>
      </c>
      <c r="M3" s="49">
        <v>2027</v>
      </c>
      <c r="N3" s="7"/>
      <c r="O3" s="12"/>
    </row>
    <row r="4" spans="1:15" s="4" customFormat="1" ht="16.5" x14ac:dyDescent="0.2">
      <c r="A4" s="90" t="s">
        <v>8</v>
      </c>
      <c r="B4" s="90" t="s">
        <v>15</v>
      </c>
      <c r="C4" s="90" t="s">
        <v>16</v>
      </c>
      <c r="D4" s="90" t="s">
        <v>17</v>
      </c>
      <c r="E4" s="90" t="s">
        <v>18</v>
      </c>
      <c r="F4" s="90" t="s">
        <v>19</v>
      </c>
      <c r="G4" s="90" t="s">
        <v>20</v>
      </c>
      <c r="H4" s="90" t="s">
        <v>9</v>
      </c>
      <c r="I4" s="90" t="s">
        <v>10</v>
      </c>
      <c r="J4" s="90" t="s">
        <v>11</v>
      </c>
      <c r="K4" s="90" t="s">
        <v>12</v>
      </c>
      <c r="L4" s="90" t="s">
        <v>13</v>
      </c>
      <c r="M4" s="90" t="s">
        <v>14</v>
      </c>
      <c r="N4" s="90" t="s">
        <v>5</v>
      </c>
      <c r="O4" s="90" t="s">
        <v>7</v>
      </c>
    </row>
    <row r="5" spans="1:15" s="15" customFormat="1" x14ac:dyDescent="0.2">
      <c r="A5" s="91" t="s">
        <v>126</v>
      </c>
      <c r="B5" s="86">
        <f>+N5/13*10</f>
        <v>4419.7384615384617</v>
      </c>
      <c r="C5" s="86">
        <f>+N5/13*3</f>
        <v>1325.9215384615384</v>
      </c>
      <c r="D5" s="86">
        <v>0</v>
      </c>
      <c r="E5" s="86">
        <v>0</v>
      </c>
      <c r="F5" s="86">
        <v>0</v>
      </c>
      <c r="G5" s="86">
        <v>0</v>
      </c>
      <c r="H5" s="86">
        <v>0</v>
      </c>
      <c r="I5" s="86">
        <v>0</v>
      </c>
      <c r="J5" s="86">
        <v>0</v>
      </c>
      <c r="K5" s="86">
        <v>0</v>
      </c>
      <c r="L5" s="86">
        <v>0</v>
      </c>
      <c r="M5" s="86">
        <v>0</v>
      </c>
      <c r="N5" s="87">
        <f>+N30</f>
        <v>5745.66</v>
      </c>
      <c r="O5" s="87">
        <f>N5/COLUMNS(B5:M5)</f>
        <v>478.80500000000001</v>
      </c>
    </row>
    <row r="6" spans="1:15" s="15" customFormat="1" x14ac:dyDescent="0.2">
      <c r="A6" s="91" t="s">
        <v>127</v>
      </c>
      <c r="B6" s="86">
        <f>+N6/13*10</f>
        <v>4035.3846153846152</v>
      </c>
      <c r="C6" s="86">
        <f>+N6/13*3</f>
        <v>1210.6153846153848</v>
      </c>
      <c r="D6" s="86">
        <v>0</v>
      </c>
      <c r="E6" s="86">
        <v>0</v>
      </c>
      <c r="F6" s="86">
        <v>0</v>
      </c>
      <c r="G6" s="86">
        <v>0</v>
      </c>
      <c r="H6" s="86">
        <v>0</v>
      </c>
      <c r="I6" s="86">
        <v>0</v>
      </c>
      <c r="J6" s="86">
        <v>0</v>
      </c>
      <c r="K6" s="86">
        <v>0</v>
      </c>
      <c r="L6" s="86">
        <v>0</v>
      </c>
      <c r="M6" s="86">
        <v>0</v>
      </c>
      <c r="N6" s="87">
        <f>+N44+N51</f>
        <v>5246</v>
      </c>
      <c r="O6" s="87">
        <f>N6/COLUMNS(B6:M6)</f>
        <v>437.16666666666669</v>
      </c>
    </row>
    <row r="7" spans="1:15" s="15" customFormat="1" x14ac:dyDescent="0.2">
      <c r="A7" s="91" t="s">
        <v>2</v>
      </c>
      <c r="B7" s="86">
        <f t="shared" ref="B7:M7" si="0">+B30+B44+B51</f>
        <v>1846.1666666666667</v>
      </c>
      <c r="C7" s="86">
        <f t="shared" si="0"/>
        <v>746.16666666666674</v>
      </c>
      <c r="D7" s="86">
        <f t="shared" si="0"/>
        <v>796.16666666666674</v>
      </c>
      <c r="E7" s="86">
        <f t="shared" si="0"/>
        <v>781.16666666666674</v>
      </c>
      <c r="F7" s="86">
        <f t="shared" si="0"/>
        <v>646.16666666666674</v>
      </c>
      <c r="G7" s="86">
        <f t="shared" si="0"/>
        <v>796.16666666666674</v>
      </c>
      <c r="H7" s="86">
        <f t="shared" si="0"/>
        <v>1084.8266666666668</v>
      </c>
      <c r="I7" s="86">
        <f t="shared" si="0"/>
        <v>646.16666666666674</v>
      </c>
      <c r="J7" s="86">
        <f t="shared" si="0"/>
        <v>1140.1666666666667</v>
      </c>
      <c r="K7" s="86">
        <f t="shared" si="0"/>
        <v>1056.1666666666667</v>
      </c>
      <c r="L7" s="86">
        <f t="shared" si="0"/>
        <v>656.16666666666674</v>
      </c>
      <c r="M7" s="86">
        <f t="shared" si="0"/>
        <v>796.16666666666674</v>
      </c>
      <c r="N7" s="87">
        <f>SUM(B7:M7)</f>
        <v>10991.66</v>
      </c>
      <c r="O7" s="87">
        <f>N7/COLUMNS(B7:M7)</f>
        <v>915.97166666666669</v>
      </c>
    </row>
    <row r="8" spans="1:15" s="15" customFormat="1" ht="15.75" thickBot="1" x14ac:dyDescent="0.25">
      <c r="A8" s="88" t="s">
        <v>21</v>
      </c>
      <c r="B8" s="89">
        <f>+B5+B6-B7</f>
        <v>6608.95641025641</v>
      </c>
      <c r="C8" s="89">
        <f t="shared" ref="C8:M8" si="1">+C5+C6-C7</f>
        <v>1790.3702564102562</v>
      </c>
      <c r="D8" s="89">
        <f t="shared" si="1"/>
        <v>-796.16666666666674</v>
      </c>
      <c r="E8" s="89">
        <f t="shared" si="1"/>
        <v>-781.16666666666674</v>
      </c>
      <c r="F8" s="89">
        <f t="shared" si="1"/>
        <v>-646.16666666666674</v>
      </c>
      <c r="G8" s="89">
        <f t="shared" si="1"/>
        <v>-796.16666666666674</v>
      </c>
      <c r="H8" s="89">
        <f t="shared" si="1"/>
        <v>-1084.8266666666668</v>
      </c>
      <c r="I8" s="89">
        <f t="shared" si="1"/>
        <v>-646.16666666666674</v>
      </c>
      <c r="J8" s="89">
        <f t="shared" si="1"/>
        <v>-1140.1666666666667</v>
      </c>
      <c r="K8" s="89">
        <f t="shared" si="1"/>
        <v>-1056.1666666666667</v>
      </c>
      <c r="L8" s="89">
        <f t="shared" si="1"/>
        <v>-656.16666666666674</v>
      </c>
      <c r="M8" s="89">
        <f t="shared" si="1"/>
        <v>-796.16666666666674</v>
      </c>
      <c r="N8" s="89">
        <f>SUM(B8:M8)</f>
        <v>-2.9558577807620168E-12</v>
      </c>
      <c r="O8" s="89">
        <f>N8/COLUMNS(B8:M8)</f>
        <v>-2.4632148173016805E-13</v>
      </c>
    </row>
    <row r="9" spans="1:15" s="15" customFormat="1" ht="15.75" thickTop="1" x14ac:dyDescent="0.2">
      <c r="A9" s="11"/>
      <c r="B9" s="78"/>
      <c r="C9" s="78"/>
      <c r="D9" s="78"/>
      <c r="E9" s="78"/>
      <c r="F9" s="78"/>
      <c r="G9" s="78"/>
      <c r="H9" s="78"/>
      <c r="I9" s="78"/>
      <c r="J9" s="78"/>
      <c r="K9" s="78"/>
      <c r="L9" s="78"/>
      <c r="M9" s="78"/>
      <c r="N9" s="16"/>
      <c r="O9" s="16"/>
    </row>
    <row r="10" spans="1:15" s="2" customFormat="1" ht="18" x14ac:dyDescent="0.2">
      <c r="A10" s="7"/>
      <c r="B10" s="48">
        <v>2026</v>
      </c>
      <c r="C10" s="48">
        <v>2026</v>
      </c>
      <c r="D10" s="48">
        <v>2026</v>
      </c>
      <c r="E10" s="48">
        <v>2026</v>
      </c>
      <c r="F10" s="48">
        <v>2026</v>
      </c>
      <c r="G10" s="48">
        <v>2026</v>
      </c>
      <c r="H10" s="49">
        <v>2027</v>
      </c>
      <c r="I10" s="49">
        <v>2027</v>
      </c>
      <c r="J10" s="49">
        <v>2027</v>
      </c>
      <c r="K10" s="49">
        <v>2027</v>
      </c>
      <c r="L10" s="49">
        <v>2027</v>
      </c>
      <c r="M10" s="49">
        <v>2027</v>
      </c>
      <c r="N10" s="8"/>
      <c r="O10" s="10"/>
    </row>
    <row r="11" spans="1:15" s="5" customFormat="1" x14ac:dyDescent="0.2">
      <c r="A11" s="79" t="s">
        <v>1</v>
      </c>
      <c r="B11" s="80" t="str">
        <f>B$4</f>
        <v>Jul</v>
      </c>
      <c r="C11" s="80" t="str">
        <f t="shared" ref="C11:G11" si="2">C$4</f>
        <v>Aug</v>
      </c>
      <c r="D11" s="80" t="str">
        <f t="shared" si="2"/>
        <v>Sep</v>
      </c>
      <c r="E11" s="80" t="str">
        <f t="shared" si="2"/>
        <v>Oct</v>
      </c>
      <c r="F11" s="80" t="str">
        <f t="shared" si="2"/>
        <v>Nov</v>
      </c>
      <c r="G11" s="80" t="str">
        <f t="shared" si="2"/>
        <v>Dec</v>
      </c>
      <c r="H11" s="80" t="str">
        <f t="shared" ref="H11:M11" si="3">+H4</f>
        <v>Jan</v>
      </c>
      <c r="I11" s="80" t="str">
        <f t="shared" si="3"/>
        <v>Feb</v>
      </c>
      <c r="J11" s="80" t="str">
        <f t="shared" si="3"/>
        <v>Mar</v>
      </c>
      <c r="K11" s="80" t="str">
        <f t="shared" si="3"/>
        <v>Apr</v>
      </c>
      <c r="L11" s="80" t="str">
        <f t="shared" si="3"/>
        <v>May</v>
      </c>
      <c r="M11" s="80" t="str">
        <f t="shared" si="3"/>
        <v>Jun</v>
      </c>
      <c r="N11" s="80" t="s">
        <v>48</v>
      </c>
      <c r="O11" s="80" t="s">
        <v>49</v>
      </c>
    </row>
    <row r="12" spans="1:15" s="15" customFormat="1" x14ac:dyDescent="0.2">
      <c r="A12" s="92" t="s">
        <v>128</v>
      </c>
      <c r="B12" s="81">
        <f>+$O12</f>
        <v>915.97166666666669</v>
      </c>
      <c r="C12" s="81">
        <f t="shared" ref="C12:M12" si="4">+$O12</f>
        <v>915.97166666666669</v>
      </c>
      <c r="D12" s="81">
        <f t="shared" si="4"/>
        <v>915.97166666666669</v>
      </c>
      <c r="E12" s="81">
        <f t="shared" si="4"/>
        <v>915.97166666666669</v>
      </c>
      <c r="F12" s="81">
        <f t="shared" si="4"/>
        <v>915.97166666666669</v>
      </c>
      <c r="G12" s="81">
        <f t="shared" si="4"/>
        <v>915.97166666666669</v>
      </c>
      <c r="H12" s="81">
        <f t="shared" si="4"/>
        <v>915.97166666666669</v>
      </c>
      <c r="I12" s="81">
        <f t="shared" si="4"/>
        <v>915.97166666666669</v>
      </c>
      <c r="J12" s="81">
        <f t="shared" si="4"/>
        <v>915.97166666666669</v>
      </c>
      <c r="K12" s="81">
        <f t="shared" si="4"/>
        <v>915.97166666666669</v>
      </c>
      <c r="L12" s="81">
        <f t="shared" si="4"/>
        <v>915.97166666666669</v>
      </c>
      <c r="M12" s="81">
        <f t="shared" si="4"/>
        <v>915.97166666666669</v>
      </c>
      <c r="N12" s="82">
        <f>+N54</f>
        <v>10991.66</v>
      </c>
      <c r="O12" s="82">
        <f>N12/COLUMNS(B12:M12)</f>
        <v>915.97166666666669</v>
      </c>
    </row>
    <row r="13" spans="1:15" s="17" customFormat="1" ht="20.25" thickBot="1" x14ac:dyDescent="0.4">
      <c r="A13" s="93" t="s">
        <v>70</v>
      </c>
      <c r="B13" s="94">
        <f t="shared" ref="B13:N13" si="5">+B12/13</f>
        <v>70.459358974358977</v>
      </c>
      <c r="C13" s="94">
        <f t="shared" si="5"/>
        <v>70.459358974358977</v>
      </c>
      <c r="D13" s="94">
        <f t="shared" si="5"/>
        <v>70.459358974358977</v>
      </c>
      <c r="E13" s="94">
        <f t="shared" si="5"/>
        <v>70.459358974358977</v>
      </c>
      <c r="F13" s="94">
        <f t="shared" si="5"/>
        <v>70.459358974358977</v>
      </c>
      <c r="G13" s="94">
        <f t="shared" si="5"/>
        <v>70.459358974358977</v>
      </c>
      <c r="H13" s="94">
        <f t="shared" si="5"/>
        <v>70.459358974358977</v>
      </c>
      <c r="I13" s="94">
        <f t="shared" si="5"/>
        <v>70.459358974358977</v>
      </c>
      <c r="J13" s="94">
        <f t="shared" si="5"/>
        <v>70.459358974358977</v>
      </c>
      <c r="K13" s="94">
        <f t="shared" si="5"/>
        <v>70.459358974358977</v>
      </c>
      <c r="L13" s="94">
        <f t="shared" si="5"/>
        <v>70.459358974358977</v>
      </c>
      <c r="M13" s="94">
        <f t="shared" si="5"/>
        <v>70.459358974358977</v>
      </c>
      <c r="N13" s="85">
        <f t="shared" si="5"/>
        <v>845.51230769230767</v>
      </c>
      <c r="O13" s="94">
        <f>+N13/12</f>
        <v>70.459358974358977</v>
      </c>
    </row>
    <row r="14" spans="1:15" s="15" customFormat="1" ht="15.75" thickTop="1" x14ac:dyDescent="0.2">
      <c r="A14" s="24"/>
      <c r="B14" s="16"/>
      <c r="C14" s="16"/>
      <c r="D14" s="16"/>
      <c r="E14" s="16"/>
      <c r="F14" s="16"/>
      <c r="G14" s="16"/>
      <c r="H14" s="16"/>
      <c r="I14" s="16"/>
      <c r="J14" s="16"/>
      <c r="K14" s="16"/>
      <c r="L14" s="16"/>
      <c r="M14" s="16"/>
      <c r="N14" s="16"/>
      <c r="O14" s="16"/>
    </row>
    <row r="15" spans="1:15" s="5" customFormat="1" x14ac:dyDescent="0.2">
      <c r="A15" s="95" t="s">
        <v>71</v>
      </c>
      <c r="B15" s="96" t="str">
        <f>B$4</f>
        <v>Jul</v>
      </c>
      <c r="C15" s="96" t="str">
        <f t="shared" ref="C15:G15" si="6">C$4</f>
        <v>Aug</v>
      </c>
      <c r="D15" s="96" t="str">
        <f t="shared" si="6"/>
        <v>Sep</v>
      </c>
      <c r="E15" s="96" t="str">
        <f t="shared" si="6"/>
        <v>Oct</v>
      </c>
      <c r="F15" s="96" t="str">
        <f t="shared" si="6"/>
        <v>Nov</v>
      </c>
      <c r="G15" s="96" t="str">
        <f t="shared" si="6"/>
        <v>Dec</v>
      </c>
      <c r="H15" s="96" t="str">
        <f t="shared" ref="H15:M15" si="7">+H4</f>
        <v>Jan</v>
      </c>
      <c r="I15" s="96" t="str">
        <f t="shared" si="7"/>
        <v>Feb</v>
      </c>
      <c r="J15" s="96" t="str">
        <f t="shared" si="7"/>
        <v>Mar</v>
      </c>
      <c r="K15" s="96" t="str">
        <f t="shared" si="7"/>
        <v>Apr</v>
      </c>
      <c r="L15" s="96" t="str">
        <f t="shared" si="7"/>
        <v>May</v>
      </c>
      <c r="M15" s="96" t="str">
        <f t="shared" si="7"/>
        <v>Jun</v>
      </c>
      <c r="N15" s="96" t="s">
        <v>48</v>
      </c>
      <c r="O15" s="96" t="s">
        <v>49</v>
      </c>
    </row>
    <row r="16" spans="1:15" s="15" customFormat="1" x14ac:dyDescent="0.2">
      <c r="A16" s="92" t="s">
        <v>72</v>
      </c>
      <c r="B16" s="81">
        <f>+ACTUALS!V7</f>
        <v>36</v>
      </c>
      <c r="C16" s="81">
        <f>+ACTUALS!W7</f>
        <v>36</v>
      </c>
      <c r="D16" s="81">
        <f>+ACTUALS!X7</f>
        <v>36</v>
      </c>
      <c r="E16" s="81">
        <f>+ACTUALS!Y7</f>
        <v>36</v>
      </c>
      <c r="F16" s="81">
        <f>+ACTUALS!Z7</f>
        <v>36</v>
      </c>
      <c r="G16" s="81">
        <f>+ACTUALS!AA7</f>
        <v>36</v>
      </c>
      <c r="H16" s="81">
        <f>+ACTUALS!AC7</f>
        <v>36</v>
      </c>
      <c r="I16" s="81">
        <f>+ACTUALS!AD7</f>
        <v>36</v>
      </c>
      <c r="J16" s="81">
        <f>+ACTUALS!AE7</f>
        <v>36</v>
      </c>
      <c r="K16" s="81">
        <f>+ACTUALS!AF7</f>
        <v>36</v>
      </c>
      <c r="L16" s="81">
        <f>+ACTUALS!AG7</f>
        <v>36</v>
      </c>
      <c r="M16" s="81">
        <f>+ACTUALS!AH7</f>
        <v>36</v>
      </c>
      <c r="N16" s="82">
        <f>SUM(B16:M16)</f>
        <v>432</v>
      </c>
      <c r="O16" s="82">
        <f t="shared" ref="O16:O29" si="8">N16/COLUMNS(B16:M16)</f>
        <v>36</v>
      </c>
    </row>
    <row r="17" spans="1:15" s="15" customFormat="1" x14ac:dyDescent="0.2">
      <c r="A17" s="92" t="s">
        <v>73</v>
      </c>
      <c r="B17" s="81">
        <f>+ACTUALS!V8</f>
        <v>65</v>
      </c>
      <c r="C17" s="81">
        <f>+ACTUALS!W8</f>
        <v>65</v>
      </c>
      <c r="D17" s="81">
        <f>+ACTUALS!X8</f>
        <v>65</v>
      </c>
      <c r="E17" s="81">
        <f>+ACTUALS!Y8</f>
        <v>65</v>
      </c>
      <c r="F17" s="81">
        <f>+ACTUALS!Z8</f>
        <v>65</v>
      </c>
      <c r="G17" s="81">
        <f>+ACTUALS!AA8</f>
        <v>65</v>
      </c>
      <c r="H17" s="81">
        <f>+ACTUALS!AC8</f>
        <v>65</v>
      </c>
      <c r="I17" s="81">
        <f>+ACTUALS!AD8</f>
        <v>65</v>
      </c>
      <c r="J17" s="81">
        <f>+ACTUALS!AE8</f>
        <v>65</v>
      </c>
      <c r="K17" s="81">
        <f>+ACTUALS!AF8</f>
        <v>65</v>
      </c>
      <c r="L17" s="81">
        <f>+ACTUALS!AG8</f>
        <v>65</v>
      </c>
      <c r="M17" s="81">
        <f>+ACTUALS!AH8</f>
        <v>65</v>
      </c>
      <c r="N17" s="82">
        <f t="shared" ref="N17:N29" si="9">SUM(B17:M17)</f>
        <v>780</v>
      </c>
      <c r="O17" s="82">
        <f t="shared" si="8"/>
        <v>65</v>
      </c>
    </row>
    <row r="18" spans="1:15" s="15" customFormat="1" x14ac:dyDescent="0.2">
      <c r="A18" s="92" t="s">
        <v>117</v>
      </c>
      <c r="B18" s="81">
        <f>+ACTUALS!V9</f>
        <v>0</v>
      </c>
      <c r="C18" s="81">
        <f>+ACTUALS!W9</f>
        <v>0</v>
      </c>
      <c r="D18" s="81">
        <f>+ACTUALS!X9</f>
        <v>150</v>
      </c>
      <c r="E18" s="81">
        <f>+ACTUALS!Y9</f>
        <v>0</v>
      </c>
      <c r="F18" s="81">
        <f>+ACTUALS!Z9</f>
        <v>0</v>
      </c>
      <c r="G18" s="81">
        <f>+ACTUALS!AA9</f>
        <v>150</v>
      </c>
      <c r="H18" s="81">
        <f>+ACTUALS!AC9</f>
        <v>0</v>
      </c>
      <c r="I18" s="81">
        <f>+ACTUALS!AD9</f>
        <v>0</v>
      </c>
      <c r="J18" s="81">
        <f>+ACTUALS!AE9</f>
        <v>0</v>
      </c>
      <c r="K18" s="81">
        <f>+ACTUALS!AF9</f>
        <v>310</v>
      </c>
      <c r="L18" s="81">
        <f>+ACTUALS!AG9</f>
        <v>0</v>
      </c>
      <c r="M18" s="81">
        <f>+ACTUALS!AH9</f>
        <v>150</v>
      </c>
      <c r="N18" s="82">
        <f t="shared" si="9"/>
        <v>760</v>
      </c>
      <c r="O18" s="82">
        <f t="shared" si="8"/>
        <v>63.333333333333336</v>
      </c>
    </row>
    <row r="19" spans="1:15" s="15" customFormat="1" x14ac:dyDescent="0.2">
      <c r="A19" s="92" t="s">
        <v>74</v>
      </c>
      <c r="B19" s="81">
        <f>+ACTUALS!V10</f>
        <v>108</v>
      </c>
      <c r="C19" s="81">
        <f>+ACTUALS!W10</f>
        <v>108</v>
      </c>
      <c r="D19" s="81">
        <f>+ACTUALS!X10</f>
        <v>108</v>
      </c>
      <c r="E19" s="81">
        <f>+ACTUALS!Y10</f>
        <v>108</v>
      </c>
      <c r="F19" s="81">
        <f>+ACTUALS!Z10</f>
        <v>108</v>
      </c>
      <c r="G19" s="81">
        <f>+ACTUALS!AA10</f>
        <v>108</v>
      </c>
      <c r="H19" s="81">
        <f>+ACTUALS!AC10</f>
        <v>108</v>
      </c>
      <c r="I19" s="81">
        <f>+ACTUALS!AD10</f>
        <v>108</v>
      </c>
      <c r="J19" s="81">
        <f>+ACTUALS!AE10</f>
        <v>350</v>
      </c>
      <c r="K19" s="81">
        <f>+ACTUALS!AF10</f>
        <v>108</v>
      </c>
      <c r="L19" s="81">
        <f>+ACTUALS!AG10</f>
        <v>108</v>
      </c>
      <c r="M19" s="81">
        <f>+ACTUALS!AH10</f>
        <v>108</v>
      </c>
      <c r="N19" s="82">
        <f t="shared" si="9"/>
        <v>1538</v>
      </c>
      <c r="O19" s="82">
        <f t="shared" si="8"/>
        <v>128.16666666666666</v>
      </c>
    </row>
    <row r="20" spans="1:15" s="15" customFormat="1" x14ac:dyDescent="0.2">
      <c r="A20" s="92" t="s">
        <v>75</v>
      </c>
      <c r="B20" s="81">
        <f>+ACTUALS!V11</f>
        <v>0</v>
      </c>
      <c r="C20" s="81">
        <f>+ACTUALS!W11</f>
        <v>100</v>
      </c>
      <c r="D20" s="81">
        <f>+ACTUALS!X11</f>
        <v>0</v>
      </c>
      <c r="E20" s="81">
        <f>+ACTUALS!Y11</f>
        <v>0</v>
      </c>
      <c r="F20" s="81">
        <f>+ACTUALS!Z11</f>
        <v>0</v>
      </c>
      <c r="G20" s="81">
        <f>+ACTUALS!AA11</f>
        <v>0</v>
      </c>
      <c r="H20" s="81">
        <f>+ACTUALS!AC11</f>
        <v>0</v>
      </c>
      <c r="I20" s="81">
        <f>+ACTUALS!AD11</f>
        <v>0</v>
      </c>
      <c r="J20" s="81">
        <f>+ACTUALS!AE11</f>
        <v>0</v>
      </c>
      <c r="K20" s="81">
        <f>+ACTUALS!AF11</f>
        <v>100</v>
      </c>
      <c r="L20" s="81">
        <f>+ACTUALS!AG11</f>
        <v>0</v>
      </c>
      <c r="M20" s="81">
        <f>+ACTUALS!AH11</f>
        <v>0</v>
      </c>
      <c r="N20" s="82">
        <f t="shared" si="9"/>
        <v>200</v>
      </c>
      <c r="O20" s="82">
        <f t="shared" ref="O20:O27" si="10">N20/COLUMNS(B20:M20)</f>
        <v>16.666666666666668</v>
      </c>
    </row>
    <row r="21" spans="1:15" s="15" customFormat="1" x14ac:dyDescent="0.2">
      <c r="A21" s="92" t="s">
        <v>76</v>
      </c>
      <c r="B21" s="81">
        <f>+ACTUALS!V12</f>
        <v>0</v>
      </c>
      <c r="C21" s="81">
        <f>+ACTUALS!W12</f>
        <v>0</v>
      </c>
      <c r="D21" s="81">
        <f>+ACTUALS!X12</f>
        <v>0</v>
      </c>
      <c r="E21" s="81">
        <f>+ACTUALS!Y12</f>
        <v>0</v>
      </c>
      <c r="F21" s="81">
        <f>+ACTUALS!Z12</f>
        <v>0</v>
      </c>
      <c r="G21" s="81">
        <f>+ACTUALS!AA12</f>
        <v>0</v>
      </c>
      <c r="H21" s="81">
        <f>+ACTUALS!AC12</f>
        <v>0</v>
      </c>
      <c r="I21" s="81">
        <f>+ACTUALS!AD12</f>
        <v>0</v>
      </c>
      <c r="J21" s="81">
        <v>252</v>
      </c>
      <c r="K21" s="81">
        <f>+ACTUALS!AF12</f>
        <v>0</v>
      </c>
      <c r="L21" s="81">
        <f>+ACTUALS!AG12</f>
        <v>0</v>
      </c>
      <c r="M21" s="81">
        <f>+ACTUALS!AH12</f>
        <v>0</v>
      </c>
      <c r="N21" s="82">
        <f t="shared" si="9"/>
        <v>252</v>
      </c>
      <c r="O21" s="82">
        <f t="shared" si="10"/>
        <v>21</v>
      </c>
    </row>
    <row r="22" spans="1:15" s="15" customFormat="1" x14ac:dyDescent="0.2">
      <c r="A22" s="92" t="s">
        <v>77</v>
      </c>
      <c r="B22" s="81">
        <f>+ACTUALS!V13</f>
        <v>0</v>
      </c>
      <c r="C22" s="81">
        <f>+ACTUALS!W13</f>
        <v>0</v>
      </c>
      <c r="D22" s="81">
        <f>+ACTUALS!X13</f>
        <v>0</v>
      </c>
      <c r="E22" s="81">
        <f>+ACTUALS!Y13</f>
        <v>0</v>
      </c>
      <c r="F22" s="81">
        <f>+ACTUALS!Z13</f>
        <v>0</v>
      </c>
      <c r="G22" s="81">
        <f>+ACTUALS!AA13</f>
        <v>0</v>
      </c>
      <c r="H22" s="81">
        <f>+ACTUALS!AC13</f>
        <v>378.66</v>
      </c>
      <c r="I22" s="81">
        <f>+ACTUALS!AD13</f>
        <v>0</v>
      </c>
      <c r="J22" s="81">
        <f>+ACTUALS!AE13</f>
        <v>0</v>
      </c>
      <c r="K22" s="81">
        <f>+ACTUALS!AF13</f>
        <v>0</v>
      </c>
      <c r="L22" s="81">
        <f>+ACTUALS!AG13</f>
        <v>0</v>
      </c>
      <c r="M22" s="81">
        <f>+ACTUALS!AH13</f>
        <v>0</v>
      </c>
      <c r="N22" s="82">
        <f t="shared" si="9"/>
        <v>378.66</v>
      </c>
      <c r="O22" s="82">
        <f t="shared" si="10"/>
        <v>31.555000000000003</v>
      </c>
    </row>
    <row r="23" spans="1:15" s="15" customFormat="1" x14ac:dyDescent="0.2">
      <c r="A23" s="92" t="s">
        <v>78</v>
      </c>
      <c r="B23" s="81">
        <f>+ACTUALS!V14</f>
        <v>0</v>
      </c>
      <c r="C23" s="81">
        <f>+ACTUALS!W14</f>
        <v>0</v>
      </c>
      <c r="D23" s="81">
        <f>+ACTUALS!X14</f>
        <v>0</v>
      </c>
      <c r="E23" s="81">
        <f>+ACTUALS!Y14</f>
        <v>0</v>
      </c>
      <c r="F23" s="81">
        <f>+ACTUALS!Z14</f>
        <v>0</v>
      </c>
      <c r="G23" s="81">
        <f>+ACTUALS!AA14</f>
        <v>0</v>
      </c>
      <c r="H23" s="81">
        <f>+ACTUALS!AC14</f>
        <v>50</v>
      </c>
      <c r="I23" s="81">
        <f>+ACTUALS!AD14</f>
        <v>0</v>
      </c>
      <c r="J23" s="81">
        <f>+ACTUALS!AE14</f>
        <v>0</v>
      </c>
      <c r="K23" s="81">
        <f>+ACTUALS!AF14</f>
        <v>0</v>
      </c>
      <c r="L23" s="81">
        <f>+ACTUALS!AG14</f>
        <v>0</v>
      </c>
      <c r="M23" s="81">
        <f>+ACTUALS!AH14</f>
        <v>0</v>
      </c>
      <c r="N23" s="82">
        <f t="shared" si="9"/>
        <v>50</v>
      </c>
      <c r="O23" s="82">
        <f t="shared" si="10"/>
        <v>4.166666666666667</v>
      </c>
    </row>
    <row r="24" spans="1:15" s="15" customFormat="1" x14ac:dyDescent="0.2">
      <c r="A24" s="92" t="s">
        <v>79</v>
      </c>
      <c r="B24" s="81">
        <f>+ACTUALS!V16</f>
        <v>1200</v>
      </c>
      <c r="C24" s="81">
        <f>+ACTUALS!W16</f>
        <v>0</v>
      </c>
      <c r="D24" s="81">
        <f>+ACTUALS!X16</f>
        <v>0</v>
      </c>
      <c r="E24" s="81">
        <f>+ACTUALS!Y16</f>
        <v>0</v>
      </c>
      <c r="F24" s="81">
        <f>+ACTUALS!Z16</f>
        <v>0</v>
      </c>
      <c r="G24" s="81">
        <f>+ACTUALS!AA16</f>
        <v>0</v>
      </c>
      <c r="H24" s="81">
        <f>+ACTUALS!AC16</f>
        <v>0</v>
      </c>
      <c r="I24" s="81">
        <f>+ACTUALS!AD16</f>
        <v>0</v>
      </c>
      <c r="J24" s="81">
        <f>+ACTUALS!AE16</f>
        <v>0</v>
      </c>
      <c r="K24" s="81">
        <f>+ACTUALS!AF16</f>
        <v>0</v>
      </c>
      <c r="L24" s="81">
        <f>+ACTUALS!AG16</f>
        <v>0</v>
      </c>
      <c r="M24" s="81">
        <f>+ACTUALS!AH16</f>
        <v>0</v>
      </c>
      <c r="N24" s="82">
        <f t="shared" si="9"/>
        <v>1200</v>
      </c>
      <c r="O24" s="82">
        <f t="shared" si="10"/>
        <v>100</v>
      </c>
    </row>
    <row r="25" spans="1:15" s="15" customFormat="1" x14ac:dyDescent="0.2">
      <c r="A25" s="92" t="s">
        <v>125</v>
      </c>
      <c r="B25" s="81">
        <f>+ACTUALS!V17</f>
        <v>0</v>
      </c>
      <c r="C25" s="81">
        <f>+ACTUALS!W17</f>
        <v>0</v>
      </c>
      <c r="D25" s="81">
        <f>+ACTUALS!X17</f>
        <v>0</v>
      </c>
      <c r="E25" s="81">
        <f>+ACTUALS!Y17</f>
        <v>75</v>
      </c>
      <c r="F25" s="81">
        <f>+ACTUALS!Z17</f>
        <v>0</v>
      </c>
      <c r="G25" s="81">
        <f>+ACTUALS!AA17</f>
        <v>0</v>
      </c>
      <c r="H25" s="81">
        <f>+ACTUALS!AC17</f>
        <v>0</v>
      </c>
      <c r="I25" s="81">
        <f>+ACTUALS!AD17</f>
        <v>0</v>
      </c>
      <c r="J25" s="81">
        <f>+ACTUALS!AE17</f>
        <v>0</v>
      </c>
      <c r="K25" s="81">
        <f>+ACTUALS!AF17</f>
        <v>0</v>
      </c>
      <c r="L25" s="81">
        <f>+ACTUALS!AG17</f>
        <v>0</v>
      </c>
      <c r="M25" s="81">
        <f>+ACTUALS!AH17</f>
        <v>0</v>
      </c>
      <c r="N25" s="82">
        <f t="shared" si="9"/>
        <v>75</v>
      </c>
      <c r="O25" s="82">
        <f t="shared" si="10"/>
        <v>6.25</v>
      </c>
    </row>
    <row r="26" spans="1:15" s="15" customFormat="1" x14ac:dyDescent="0.2">
      <c r="A26" s="92" t="s">
        <v>0</v>
      </c>
      <c r="B26" s="81">
        <f>+ACTUALS!V18</f>
        <v>0</v>
      </c>
      <c r="C26" s="81">
        <f>+ACTUALS!W18</f>
        <v>0</v>
      </c>
      <c r="D26" s="81">
        <f>+ACTUALS!X18</f>
        <v>0</v>
      </c>
      <c r="E26" s="81">
        <f>+ACTUALS!Y18</f>
        <v>0</v>
      </c>
      <c r="F26" s="81">
        <f>+ACTUALS!Z18</f>
        <v>0</v>
      </c>
      <c r="G26" s="81">
        <f>+ACTUALS!AA18</f>
        <v>0</v>
      </c>
      <c r="H26" s="81">
        <f>+ACTUALS!AC18</f>
        <v>10</v>
      </c>
      <c r="I26" s="81">
        <f>+ACTUALS!AD18</f>
        <v>0</v>
      </c>
      <c r="J26" s="81">
        <f>+ACTUALS!AE18</f>
        <v>0</v>
      </c>
      <c r="K26" s="81">
        <f>+ACTUALS!AF18</f>
        <v>0</v>
      </c>
      <c r="L26" s="81">
        <f>+ACTUALS!AG18</f>
        <v>0</v>
      </c>
      <c r="M26" s="81">
        <f>+ACTUALS!AH18</f>
        <v>0</v>
      </c>
      <c r="N26" s="82">
        <f t="shared" si="9"/>
        <v>10</v>
      </c>
      <c r="O26" s="82">
        <f t="shared" si="10"/>
        <v>0.83333333333333337</v>
      </c>
    </row>
    <row r="27" spans="1:15" s="15" customFormat="1" x14ac:dyDescent="0.2">
      <c r="A27" s="92" t="s">
        <v>80</v>
      </c>
      <c r="B27" s="81">
        <f>+ACTUALS!V19</f>
        <v>0</v>
      </c>
      <c r="C27" s="81">
        <f>+ACTUALS!W19</f>
        <v>0</v>
      </c>
      <c r="D27" s="81">
        <f>+ACTUALS!X19</f>
        <v>0</v>
      </c>
      <c r="E27" s="81">
        <f>+ACTUALS!Y19</f>
        <v>0</v>
      </c>
      <c r="F27" s="81">
        <f>+ACTUALS!Z19</f>
        <v>0</v>
      </c>
      <c r="G27" s="81">
        <f>+ACTUALS!AA19</f>
        <v>0</v>
      </c>
      <c r="H27" s="81">
        <f>+ACTUALS!AC19</f>
        <v>0</v>
      </c>
      <c r="I27" s="81">
        <f>+ACTUALS!AD19</f>
        <v>0</v>
      </c>
      <c r="J27" s="81">
        <f>+ACTUALS!AE19</f>
        <v>0</v>
      </c>
      <c r="K27" s="81">
        <f>+ACTUALS!AF19</f>
        <v>0</v>
      </c>
      <c r="L27" s="81">
        <f>+ACTUALS!AG19</f>
        <v>10</v>
      </c>
      <c r="M27" s="81">
        <f>+ACTUALS!AH19</f>
        <v>0</v>
      </c>
      <c r="N27" s="82">
        <f t="shared" si="9"/>
        <v>10</v>
      </c>
      <c r="O27" s="82">
        <f t="shared" si="10"/>
        <v>0.83333333333333337</v>
      </c>
    </row>
    <row r="28" spans="1:15" s="15" customFormat="1" x14ac:dyDescent="0.2">
      <c r="A28" s="92" t="s">
        <v>81</v>
      </c>
      <c r="B28" s="81">
        <f>+ACTUALS!V20</f>
        <v>0</v>
      </c>
      <c r="C28" s="81">
        <f>+ACTUALS!W20</f>
        <v>0</v>
      </c>
      <c r="D28" s="81">
        <f>+ACTUALS!X20</f>
        <v>0</v>
      </c>
      <c r="E28" s="81">
        <f>+ACTUALS!Y20</f>
        <v>0</v>
      </c>
      <c r="F28" s="81">
        <f>+ACTUALS!Z20</f>
        <v>0</v>
      </c>
      <c r="G28" s="81">
        <f>+ACTUALS!AA20</f>
        <v>0</v>
      </c>
      <c r="H28" s="81">
        <f>+ACTUALS!AC20</f>
        <v>0</v>
      </c>
      <c r="I28" s="81">
        <f>+ACTUALS!AD20</f>
        <v>0</v>
      </c>
      <c r="J28" s="81">
        <f>+ACTUALS!AE20</f>
        <v>0</v>
      </c>
      <c r="K28" s="81">
        <f>+ACTUALS!AF20</f>
        <v>0</v>
      </c>
      <c r="L28" s="81">
        <f>+ACTUALS!AG20</f>
        <v>0</v>
      </c>
      <c r="M28" s="81">
        <f>+ACTUALS!AH20</f>
        <v>0</v>
      </c>
      <c r="N28" s="82">
        <f t="shared" si="9"/>
        <v>0</v>
      </c>
      <c r="O28" s="82">
        <f t="shared" si="8"/>
        <v>0</v>
      </c>
    </row>
    <row r="29" spans="1:15" s="15" customFormat="1" x14ac:dyDescent="0.2">
      <c r="A29" s="92" t="s">
        <v>82</v>
      </c>
      <c r="B29" s="81">
        <f>+ACTUALS!V21</f>
        <v>0</v>
      </c>
      <c r="C29" s="81">
        <f>+ACTUALS!W21</f>
        <v>0</v>
      </c>
      <c r="D29" s="81">
        <f>+ACTUALS!X21</f>
        <v>0</v>
      </c>
      <c r="E29" s="81">
        <f>+ACTUALS!Y21</f>
        <v>60</v>
      </c>
      <c r="F29" s="81">
        <f>+ACTUALS!Z21</f>
        <v>0</v>
      </c>
      <c r="G29" s="81">
        <f>+ACTUALS!AA21</f>
        <v>0</v>
      </c>
      <c r="H29" s="81">
        <f>+ACTUALS!AC21</f>
        <v>0</v>
      </c>
      <c r="I29" s="81">
        <f>+ACTUALS!AD21</f>
        <v>0</v>
      </c>
      <c r="J29" s="81">
        <f>+ACTUALS!AE21</f>
        <v>0</v>
      </c>
      <c r="K29" s="81">
        <f>+ACTUALS!AF21</f>
        <v>0</v>
      </c>
      <c r="L29" s="81">
        <f>+ACTUALS!AG21</f>
        <v>0</v>
      </c>
      <c r="M29" s="81">
        <f>+ACTUALS!AH21</f>
        <v>0</v>
      </c>
      <c r="N29" s="82">
        <f t="shared" si="9"/>
        <v>60</v>
      </c>
      <c r="O29" s="82">
        <f t="shared" si="8"/>
        <v>5</v>
      </c>
    </row>
    <row r="30" spans="1:15" s="17" customFormat="1" ht="16.5" thickBot="1" x14ac:dyDescent="0.4">
      <c r="A30" s="83" t="str">
        <f>"Total "&amp;$A$15</f>
        <v>Total FIXED &amp; OPERATING EXPENSES</v>
      </c>
      <c r="B30" s="84">
        <f>SUM(B16:B29)</f>
        <v>1409</v>
      </c>
      <c r="C30" s="84">
        <f t="shared" ref="C30:O30" si="11">SUM(C16:C29)</f>
        <v>309</v>
      </c>
      <c r="D30" s="84">
        <f t="shared" si="11"/>
        <v>359</v>
      </c>
      <c r="E30" s="84">
        <f t="shared" si="11"/>
        <v>344</v>
      </c>
      <c r="F30" s="84">
        <f t="shared" si="11"/>
        <v>209</v>
      </c>
      <c r="G30" s="84">
        <f t="shared" si="11"/>
        <v>359</v>
      </c>
      <c r="H30" s="84">
        <f t="shared" si="11"/>
        <v>647.66000000000008</v>
      </c>
      <c r="I30" s="84">
        <f t="shared" si="11"/>
        <v>209</v>
      </c>
      <c r="J30" s="84">
        <f t="shared" si="11"/>
        <v>703</v>
      </c>
      <c r="K30" s="84">
        <f t="shared" si="11"/>
        <v>619</v>
      </c>
      <c r="L30" s="84">
        <f t="shared" si="11"/>
        <v>219</v>
      </c>
      <c r="M30" s="84">
        <f t="shared" si="11"/>
        <v>359</v>
      </c>
      <c r="N30" s="84">
        <f t="shared" si="11"/>
        <v>5745.66</v>
      </c>
      <c r="O30" s="84">
        <f t="shared" si="11"/>
        <v>478.80500000000001</v>
      </c>
    </row>
    <row r="31" spans="1:15" s="17" customFormat="1" ht="15.75" thickTop="1" x14ac:dyDescent="0.35">
      <c r="A31" s="97" t="s">
        <v>22</v>
      </c>
      <c r="B31" s="98">
        <f>IF(B$7=0," - ",B30/B$7)</f>
        <v>0.76320303331226869</v>
      </c>
      <c r="C31" s="98">
        <f t="shared" ref="C31:O31" si="12">IF(C$7=0," - ",C30/C$7)</f>
        <v>0.41411659593477773</v>
      </c>
      <c r="D31" s="98">
        <f t="shared" si="12"/>
        <v>0.45091061335566252</v>
      </c>
      <c r="E31" s="98">
        <f t="shared" si="12"/>
        <v>0.44036697247706419</v>
      </c>
      <c r="F31" s="98">
        <f t="shared" si="12"/>
        <v>0.32344596337374254</v>
      </c>
      <c r="G31" s="98">
        <f t="shared" si="12"/>
        <v>0.45091061335566252</v>
      </c>
      <c r="H31" s="98">
        <f t="shared" si="12"/>
        <v>0.59701703497947445</v>
      </c>
      <c r="I31" s="98">
        <f t="shared" si="12"/>
        <v>0.32344596337374254</v>
      </c>
      <c r="J31" s="98">
        <f t="shared" si="12"/>
        <v>0.61657652390001461</v>
      </c>
      <c r="K31" s="98">
        <f t="shared" si="12"/>
        <v>0.58608174214928199</v>
      </c>
      <c r="L31" s="98">
        <f t="shared" si="12"/>
        <v>0.33375666751333499</v>
      </c>
      <c r="M31" s="98">
        <f t="shared" si="12"/>
        <v>0.45091061335566252</v>
      </c>
      <c r="N31" s="98">
        <f t="shared" si="12"/>
        <v>0.52272905093498157</v>
      </c>
      <c r="O31" s="98">
        <f t="shared" si="12"/>
        <v>0.52272905093498157</v>
      </c>
    </row>
    <row r="32" spans="1:15" s="15" customFormat="1" x14ac:dyDescent="0.2">
      <c r="A32" s="24"/>
      <c r="B32" s="14"/>
      <c r="C32" s="14"/>
      <c r="D32" s="14"/>
      <c r="E32" s="14"/>
      <c r="F32" s="14"/>
      <c r="G32" s="14"/>
      <c r="H32" s="14"/>
      <c r="I32" s="14"/>
      <c r="J32" s="14"/>
      <c r="K32" s="14"/>
      <c r="L32" s="14"/>
      <c r="M32" s="14"/>
      <c r="N32" s="14"/>
      <c r="O32" s="14"/>
    </row>
    <row r="33" spans="1:17" s="5" customFormat="1" x14ac:dyDescent="0.2">
      <c r="A33" s="95" t="s">
        <v>83</v>
      </c>
      <c r="B33" s="96" t="str">
        <f>B$4</f>
        <v>Jul</v>
      </c>
      <c r="C33" s="96" t="str">
        <f t="shared" ref="C33:G33" si="13">C$4</f>
        <v>Aug</v>
      </c>
      <c r="D33" s="96" t="str">
        <f t="shared" si="13"/>
        <v>Sep</v>
      </c>
      <c r="E33" s="96" t="str">
        <f t="shared" si="13"/>
        <v>Oct</v>
      </c>
      <c r="F33" s="96" t="str">
        <f t="shared" si="13"/>
        <v>Nov</v>
      </c>
      <c r="G33" s="96" t="str">
        <f t="shared" si="13"/>
        <v>Dec</v>
      </c>
      <c r="H33" s="96" t="str">
        <f t="shared" ref="H33:M33" si="14">+H4</f>
        <v>Jan</v>
      </c>
      <c r="I33" s="96" t="str">
        <f t="shared" si="14"/>
        <v>Feb</v>
      </c>
      <c r="J33" s="96" t="str">
        <f t="shared" si="14"/>
        <v>Mar</v>
      </c>
      <c r="K33" s="96" t="str">
        <f t="shared" si="14"/>
        <v>Apr</v>
      </c>
      <c r="L33" s="96" t="str">
        <f t="shared" si="14"/>
        <v>May</v>
      </c>
      <c r="M33" s="96" t="str">
        <f t="shared" si="14"/>
        <v>Jun</v>
      </c>
      <c r="N33" s="96" t="s">
        <v>48</v>
      </c>
      <c r="O33" s="96" t="s">
        <v>49</v>
      </c>
    </row>
    <row r="34" spans="1:17" s="15" customFormat="1" ht="30" x14ac:dyDescent="0.2">
      <c r="A34" s="58" t="s">
        <v>85</v>
      </c>
      <c r="B34" s="81">
        <f>+$O34</f>
        <v>25.833333333333332</v>
      </c>
      <c r="C34" s="81">
        <f t="shared" ref="C34:M34" si="15">+$O34</f>
        <v>25.833333333333332</v>
      </c>
      <c r="D34" s="81">
        <f t="shared" si="15"/>
        <v>25.833333333333332</v>
      </c>
      <c r="E34" s="81">
        <f t="shared" si="15"/>
        <v>25.833333333333332</v>
      </c>
      <c r="F34" s="81">
        <f t="shared" si="15"/>
        <v>25.833333333333332</v>
      </c>
      <c r="G34" s="81">
        <f t="shared" si="15"/>
        <v>25.833333333333332</v>
      </c>
      <c r="H34" s="81">
        <f t="shared" si="15"/>
        <v>25.833333333333332</v>
      </c>
      <c r="I34" s="81">
        <f t="shared" si="15"/>
        <v>25.833333333333332</v>
      </c>
      <c r="J34" s="81">
        <f t="shared" si="15"/>
        <v>25.833333333333332</v>
      </c>
      <c r="K34" s="81">
        <f t="shared" si="15"/>
        <v>25.833333333333332</v>
      </c>
      <c r="L34" s="81">
        <f t="shared" si="15"/>
        <v>25.833333333333332</v>
      </c>
      <c r="M34" s="81">
        <f t="shared" si="15"/>
        <v>25.833333333333332</v>
      </c>
      <c r="N34" s="82">
        <f>+'FUND BALANCES'!L10</f>
        <v>310</v>
      </c>
      <c r="O34" s="82">
        <f t="shared" ref="O34:O43" si="16">N34/COLUMNS(B34:M34)</f>
        <v>25.833333333333332</v>
      </c>
    </row>
    <row r="35" spans="1:17" s="15" customFormat="1" x14ac:dyDescent="0.2">
      <c r="A35" s="58" t="s">
        <v>86</v>
      </c>
      <c r="B35" s="81">
        <f t="shared" ref="B35:M43" si="17">+$O35</f>
        <v>38.333333333333336</v>
      </c>
      <c r="C35" s="81">
        <f t="shared" si="17"/>
        <v>38.333333333333336</v>
      </c>
      <c r="D35" s="81">
        <f t="shared" si="17"/>
        <v>38.333333333333336</v>
      </c>
      <c r="E35" s="81">
        <f t="shared" si="17"/>
        <v>38.333333333333336</v>
      </c>
      <c r="F35" s="81">
        <f t="shared" si="17"/>
        <v>38.333333333333336</v>
      </c>
      <c r="G35" s="81">
        <f t="shared" si="17"/>
        <v>38.333333333333336</v>
      </c>
      <c r="H35" s="81">
        <f t="shared" si="17"/>
        <v>38.333333333333336</v>
      </c>
      <c r="I35" s="81">
        <f t="shared" si="17"/>
        <v>38.333333333333336</v>
      </c>
      <c r="J35" s="81">
        <f t="shared" si="17"/>
        <v>38.333333333333336</v>
      </c>
      <c r="K35" s="81">
        <f t="shared" si="17"/>
        <v>38.333333333333336</v>
      </c>
      <c r="L35" s="81">
        <f t="shared" si="17"/>
        <v>38.333333333333336</v>
      </c>
      <c r="M35" s="81">
        <f t="shared" si="17"/>
        <v>38.333333333333336</v>
      </c>
      <c r="N35" s="82">
        <f>+'FUND BALANCES'!L9</f>
        <v>460</v>
      </c>
      <c r="O35" s="82">
        <f t="shared" si="16"/>
        <v>38.333333333333336</v>
      </c>
    </row>
    <row r="36" spans="1:17" s="15" customFormat="1" x14ac:dyDescent="0.2">
      <c r="A36" s="58" t="s">
        <v>87</v>
      </c>
      <c r="B36" s="81">
        <f t="shared" si="17"/>
        <v>0</v>
      </c>
      <c r="C36" s="81">
        <f t="shared" si="17"/>
        <v>0</v>
      </c>
      <c r="D36" s="81">
        <f t="shared" si="17"/>
        <v>0</v>
      </c>
      <c r="E36" s="81">
        <f t="shared" si="17"/>
        <v>0</v>
      </c>
      <c r="F36" s="81">
        <f t="shared" si="17"/>
        <v>0</v>
      </c>
      <c r="G36" s="81">
        <f t="shared" si="17"/>
        <v>0</v>
      </c>
      <c r="H36" s="81">
        <f t="shared" si="17"/>
        <v>0</v>
      </c>
      <c r="I36" s="81">
        <f t="shared" si="17"/>
        <v>0</v>
      </c>
      <c r="J36" s="81">
        <f t="shared" si="17"/>
        <v>0</v>
      </c>
      <c r="K36" s="81">
        <f t="shared" si="17"/>
        <v>0</v>
      </c>
      <c r="L36" s="81">
        <f t="shared" si="17"/>
        <v>0</v>
      </c>
      <c r="M36" s="81">
        <f t="shared" si="17"/>
        <v>0</v>
      </c>
      <c r="N36" s="82">
        <f>+'FUND BALANCES'!L5</f>
        <v>0</v>
      </c>
      <c r="O36" s="82">
        <f t="shared" si="16"/>
        <v>0</v>
      </c>
    </row>
    <row r="37" spans="1:17" s="15" customFormat="1" ht="30" x14ac:dyDescent="0.2">
      <c r="A37" s="58" t="s">
        <v>88</v>
      </c>
      <c r="B37" s="81">
        <f t="shared" si="17"/>
        <v>41.666666666666664</v>
      </c>
      <c r="C37" s="81">
        <f t="shared" si="17"/>
        <v>41.666666666666664</v>
      </c>
      <c r="D37" s="81">
        <f t="shared" si="17"/>
        <v>41.666666666666664</v>
      </c>
      <c r="E37" s="81">
        <f t="shared" si="17"/>
        <v>41.666666666666664</v>
      </c>
      <c r="F37" s="81">
        <f t="shared" si="17"/>
        <v>41.666666666666664</v>
      </c>
      <c r="G37" s="81">
        <f t="shared" si="17"/>
        <v>41.666666666666664</v>
      </c>
      <c r="H37" s="81">
        <f t="shared" si="17"/>
        <v>41.666666666666664</v>
      </c>
      <c r="I37" s="81">
        <f t="shared" si="17"/>
        <v>41.666666666666664</v>
      </c>
      <c r="J37" s="81">
        <f t="shared" si="17"/>
        <v>41.666666666666664</v>
      </c>
      <c r="K37" s="81">
        <f t="shared" si="17"/>
        <v>41.666666666666664</v>
      </c>
      <c r="L37" s="81">
        <f t="shared" si="17"/>
        <v>41.666666666666664</v>
      </c>
      <c r="M37" s="81">
        <f t="shared" si="17"/>
        <v>41.666666666666664</v>
      </c>
      <c r="N37" s="82">
        <f>+'FUND BALANCES'!L7</f>
        <v>500</v>
      </c>
      <c r="O37" s="82">
        <f t="shared" si="16"/>
        <v>41.666666666666664</v>
      </c>
      <c r="Q37" s="77"/>
    </row>
    <row r="38" spans="1:17" s="15" customFormat="1" x14ac:dyDescent="0.2">
      <c r="A38" s="58" t="s">
        <v>89</v>
      </c>
      <c r="B38" s="81">
        <f t="shared" si="17"/>
        <v>12.5</v>
      </c>
      <c r="C38" s="81">
        <f t="shared" si="17"/>
        <v>12.5</v>
      </c>
      <c r="D38" s="81">
        <f t="shared" si="17"/>
        <v>12.5</v>
      </c>
      <c r="E38" s="81">
        <f t="shared" si="17"/>
        <v>12.5</v>
      </c>
      <c r="F38" s="81">
        <f t="shared" si="17"/>
        <v>12.5</v>
      </c>
      <c r="G38" s="81">
        <f t="shared" si="17"/>
        <v>12.5</v>
      </c>
      <c r="H38" s="81">
        <f t="shared" si="17"/>
        <v>12.5</v>
      </c>
      <c r="I38" s="81">
        <f t="shared" si="17"/>
        <v>12.5</v>
      </c>
      <c r="J38" s="81">
        <f t="shared" si="17"/>
        <v>12.5</v>
      </c>
      <c r="K38" s="81">
        <f t="shared" si="17"/>
        <v>12.5</v>
      </c>
      <c r="L38" s="81">
        <f t="shared" si="17"/>
        <v>12.5</v>
      </c>
      <c r="M38" s="81">
        <f t="shared" si="17"/>
        <v>12.5</v>
      </c>
      <c r="N38" s="82">
        <f>+'FUND BALANCES'!L8</f>
        <v>150</v>
      </c>
      <c r="O38" s="82">
        <f t="shared" si="16"/>
        <v>12.5</v>
      </c>
    </row>
    <row r="39" spans="1:17" s="15" customFormat="1" x14ac:dyDescent="0.2">
      <c r="A39" s="58" t="s">
        <v>90</v>
      </c>
      <c r="B39" s="81">
        <f t="shared" si="17"/>
        <v>42.083333333333336</v>
      </c>
      <c r="C39" s="81">
        <f t="shared" si="17"/>
        <v>42.083333333333336</v>
      </c>
      <c r="D39" s="81">
        <f t="shared" si="17"/>
        <v>42.083333333333336</v>
      </c>
      <c r="E39" s="81">
        <f t="shared" si="17"/>
        <v>42.083333333333336</v>
      </c>
      <c r="F39" s="81">
        <f t="shared" si="17"/>
        <v>42.083333333333336</v>
      </c>
      <c r="G39" s="81">
        <f t="shared" si="17"/>
        <v>42.083333333333336</v>
      </c>
      <c r="H39" s="81">
        <f t="shared" si="17"/>
        <v>42.083333333333336</v>
      </c>
      <c r="I39" s="81">
        <f t="shared" si="17"/>
        <v>42.083333333333336</v>
      </c>
      <c r="J39" s="81">
        <f t="shared" si="17"/>
        <v>42.083333333333336</v>
      </c>
      <c r="K39" s="81">
        <f t="shared" si="17"/>
        <v>42.083333333333336</v>
      </c>
      <c r="L39" s="81">
        <f t="shared" si="17"/>
        <v>42.083333333333336</v>
      </c>
      <c r="M39" s="81">
        <f t="shared" si="17"/>
        <v>42.083333333333336</v>
      </c>
      <c r="N39" s="82">
        <f>+'FUND BALANCES'!L11</f>
        <v>505</v>
      </c>
      <c r="O39" s="82">
        <f t="shared" si="16"/>
        <v>42.083333333333336</v>
      </c>
    </row>
    <row r="40" spans="1:17" s="15" customFormat="1" ht="30" x14ac:dyDescent="0.2">
      <c r="A40" s="58" t="s">
        <v>91</v>
      </c>
      <c r="B40" s="81">
        <f t="shared" si="17"/>
        <v>0</v>
      </c>
      <c r="C40" s="81">
        <f t="shared" si="17"/>
        <v>0</v>
      </c>
      <c r="D40" s="81">
        <f t="shared" si="17"/>
        <v>0</v>
      </c>
      <c r="E40" s="81">
        <f t="shared" si="17"/>
        <v>0</v>
      </c>
      <c r="F40" s="81">
        <f t="shared" si="17"/>
        <v>0</v>
      </c>
      <c r="G40" s="81">
        <f t="shared" si="17"/>
        <v>0</v>
      </c>
      <c r="H40" s="81">
        <f t="shared" si="17"/>
        <v>0</v>
      </c>
      <c r="I40" s="81">
        <f t="shared" si="17"/>
        <v>0</v>
      </c>
      <c r="J40" s="81">
        <f t="shared" si="17"/>
        <v>0</v>
      </c>
      <c r="K40" s="81">
        <f t="shared" si="17"/>
        <v>0</v>
      </c>
      <c r="L40" s="81">
        <f t="shared" si="17"/>
        <v>0</v>
      </c>
      <c r="M40" s="81">
        <f t="shared" si="17"/>
        <v>0</v>
      </c>
      <c r="N40" s="82">
        <f>+'FUND BALANCES'!L4</f>
        <v>0</v>
      </c>
      <c r="O40" s="82">
        <f t="shared" si="16"/>
        <v>0</v>
      </c>
    </row>
    <row r="41" spans="1:17" s="15" customFormat="1" x14ac:dyDescent="0.2">
      <c r="A41" s="58" t="s">
        <v>107</v>
      </c>
      <c r="B41" s="81">
        <f t="shared" si="17"/>
        <v>160.5</v>
      </c>
      <c r="C41" s="81">
        <f t="shared" si="17"/>
        <v>160.5</v>
      </c>
      <c r="D41" s="81">
        <f t="shared" si="17"/>
        <v>160.5</v>
      </c>
      <c r="E41" s="81">
        <f t="shared" si="17"/>
        <v>160.5</v>
      </c>
      <c r="F41" s="81">
        <f t="shared" si="17"/>
        <v>160.5</v>
      </c>
      <c r="G41" s="81">
        <f t="shared" si="17"/>
        <v>160.5</v>
      </c>
      <c r="H41" s="81">
        <f t="shared" si="17"/>
        <v>160.5</v>
      </c>
      <c r="I41" s="81">
        <f t="shared" si="17"/>
        <v>160.5</v>
      </c>
      <c r="J41" s="81">
        <f t="shared" si="17"/>
        <v>160.5</v>
      </c>
      <c r="K41" s="81">
        <f t="shared" si="17"/>
        <v>160.5</v>
      </c>
      <c r="L41" s="81">
        <f t="shared" si="17"/>
        <v>160.5</v>
      </c>
      <c r="M41" s="81">
        <f t="shared" si="17"/>
        <v>160.5</v>
      </c>
      <c r="N41" s="82">
        <f>+'FUND BALANCES'!L6</f>
        <v>1926</v>
      </c>
      <c r="O41" s="82">
        <f t="shared" si="16"/>
        <v>160.5</v>
      </c>
    </row>
    <row r="42" spans="1:17" s="15" customFormat="1" ht="30" x14ac:dyDescent="0.2">
      <c r="A42" s="58" t="s">
        <v>92</v>
      </c>
      <c r="B42" s="81">
        <f t="shared" si="17"/>
        <v>16.25</v>
      </c>
      <c r="C42" s="81">
        <f t="shared" si="17"/>
        <v>16.25</v>
      </c>
      <c r="D42" s="81">
        <f t="shared" si="17"/>
        <v>16.25</v>
      </c>
      <c r="E42" s="81">
        <f t="shared" si="17"/>
        <v>16.25</v>
      </c>
      <c r="F42" s="81">
        <f t="shared" si="17"/>
        <v>16.25</v>
      </c>
      <c r="G42" s="81">
        <f t="shared" si="17"/>
        <v>16.25</v>
      </c>
      <c r="H42" s="81">
        <f t="shared" si="17"/>
        <v>16.25</v>
      </c>
      <c r="I42" s="81">
        <f t="shared" si="17"/>
        <v>16.25</v>
      </c>
      <c r="J42" s="81">
        <f t="shared" si="17"/>
        <v>16.25</v>
      </c>
      <c r="K42" s="81">
        <f t="shared" si="17"/>
        <v>16.25</v>
      </c>
      <c r="L42" s="81">
        <f t="shared" si="17"/>
        <v>16.25</v>
      </c>
      <c r="M42" s="81">
        <f t="shared" si="17"/>
        <v>16.25</v>
      </c>
      <c r="N42" s="82">
        <f>+'FUND BALANCES'!L12</f>
        <v>195</v>
      </c>
      <c r="O42" s="82">
        <f t="shared" si="16"/>
        <v>16.25</v>
      </c>
    </row>
    <row r="43" spans="1:17" s="15" customFormat="1" x14ac:dyDescent="0.2">
      <c r="A43" s="92" t="s">
        <v>3</v>
      </c>
      <c r="B43" s="81">
        <f t="shared" si="17"/>
        <v>0</v>
      </c>
      <c r="C43" s="81">
        <f t="shared" si="17"/>
        <v>0</v>
      </c>
      <c r="D43" s="81">
        <f t="shared" si="17"/>
        <v>0</v>
      </c>
      <c r="E43" s="81">
        <f t="shared" si="17"/>
        <v>0</v>
      </c>
      <c r="F43" s="81">
        <f t="shared" si="17"/>
        <v>0</v>
      </c>
      <c r="G43" s="81">
        <f t="shared" si="17"/>
        <v>0</v>
      </c>
      <c r="H43" s="81">
        <f t="shared" si="17"/>
        <v>0</v>
      </c>
      <c r="I43" s="81">
        <f t="shared" si="17"/>
        <v>0</v>
      </c>
      <c r="J43" s="81">
        <f t="shared" si="17"/>
        <v>0</v>
      </c>
      <c r="K43" s="81">
        <f t="shared" si="17"/>
        <v>0</v>
      </c>
      <c r="L43" s="81">
        <f t="shared" si="17"/>
        <v>0</v>
      </c>
      <c r="M43" s="81">
        <f t="shared" si="17"/>
        <v>0</v>
      </c>
      <c r="N43" s="82">
        <v>0</v>
      </c>
      <c r="O43" s="82">
        <f t="shared" si="16"/>
        <v>0</v>
      </c>
    </row>
    <row r="44" spans="1:17" s="17" customFormat="1" ht="16.5" thickBot="1" x14ac:dyDescent="0.4">
      <c r="A44" s="83" t="str">
        <f>"Total "&amp;$A$33</f>
        <v>Total RESERVE EXPENSES</v>
      </c>
      <c r="B44" s="84">
        <f t="shared" ref="B44:O44" si="18">SUM(B34:B43)</f>
        <v>337.16666666666669</v>
      </c>
      <c r="C44" s="84">
        <f t="shared" si="18"/>
        <v>337.16666666666669</v>
      </c>
      <c r="D44" s="84">
        <f t="shared" si="18"/>
        <v>337.16666666666669</v>
      </c>
      <c r="E44" s="84">
        <f t="shared" si="18"/>
        <v>337.16666666666669</v>
      </c>
      <c r="F44" s="84">
        <f t="shared" si="18"/>
        <v>337.16666666666669</v>
      </c>
      <c r="G44" s="84">
        <f t="shared" si="18"/>
        <v>337.16666666666669</v>
      </c>
      <c r="H44" s="84">
        <f t="shared" si="18"/>
        <v>337.16666666666669</v>
      </c>
      <c r="I44" s="84">
        <f t="shared" si="18"/>
        <v>337.16666666666669</v>
      </c>
      <c r="J44" s="84">
        <f t="shared" si="18"/>
        <v>337.16666666666669</v>
      </c>
      <c r="K44" s="84">
        <f t="shared" si="18"/>
        <v>337.16666666666669</v>
      </c>
      <c r="L44" s="84">
        <f t="shared" si="18"/>
        <v>337.16666666666669</v>
      </c>
      <c r="M44" s="84">
        <f t="shared" si="18"/>
        <v>337.16666666666669</v>
      </c>
      <c r="N44" s="84">
        <f t="shared" si="18"/>
        <v>4046</v>
      </c>
      <c r="O44" s="84">
        <f t="shared" si="18"/>
        <v>337.16666666666669</v>
      </c>
    </row>
    <row r="45" spans="1:17" s="17" customFormat="1" ht="15.75" thickTop="1" x14ac:dyDescent="0.35">
      <c r="A45" s="97" t="s">
        <v>22</v>
      </c>
      <c r="B45" s="98">
        <f>IF(B$7=0," - ",B44/B$7)</f>
        <v>0.1826306761758599</v>
      </c>
      <c r="C45" s="98">
        <f t="shared" ref="C45" si="19">IF(C$7=0," - ",C44/C$7)</f>
        <v>0.45186508822872457</v>
      </c>
      <c r="D45" s="98">
        <f t="shared" ref="D45" si="20">IF(D$7=0," - ",D44/D$7)</f>
        <v>0.42348754448398573</v>
      </c>
      <c r="E45" s="98">
        <f t="shared" ref="E45" si="21">IF(E$7=0," - ",E44/E$7)</f>
        <v>0.43161937273309153</v>
      </c>
      <c r="F45" s="98">
        <f t="shared" ref="F45" si="22">IF(F$7=0," - ",F44/F$7)</f>
        <v>0.52179520247614131</v>
      </c>
      <c r="G45" s="98">
        <f t="shared" ref="G45" si="23">IF(G$7=0," - ",G44/G$7)</f>
        <v>0.42348754448398573</v>
      </c>
      <c r="H45" s="98">
        <f t="shared" ref="H45" si="24">IF(H$7=0," - ",H44/H$7)</f>
        <v>0.31080234015879649</v>
      </c>
      <c r="I45" s="98">
        <f t="shared" ref="I45" si="25">IF(I$7=0," - ",I44/I$7)</f>
        <v>0.52179520247614131</v>
      </c>
      <c r="J45" s="98">
        <f t="shared" ref="J45" si="26">IF(J$7=0," - ",J44/J$7)</f>
        <v>0.29571700043853238</v>
      </c>
      <c r="K45" s="98">
        <f t="shared" ref="K45" si="27">IF(K$7=0," - ",K44/K$7)</f>
        <v>0.31923623165535742</v>
      </c>
      <c r="L45" s="98">
        <f t="shared" ref="L45" si="28">IF(L$7=0," - ",L44/L$7)</f>
        <v>0.51384302768605539</v>
      </c>
      <c r="M45" s="98">
        <f t="shared" ref="M45" si="29">IF(M$7=0," - ",M44/M$7)</f>
        <v>0.42348754448398573</v>
      </c>
      <c r="N45" s="98">
        <f t="shared" ref="N45" si="30">IF(N$7=0," - ",N44/N$7)</f>
        <v>0.36809726647294405</v>
      </c>
      <c r="O45" s="98">
        <f t="shared" ref="O45" si="31">IF(O$7=0," - ",O44/O$7)</f>
        <v>0.36809726647294405</v>
      </c>
    </row>
    <row r="46" spans="1:17" s="15" customFormat="1" x14ac:dyDescent="0.2">
      <c r="A46" s="24"/>
      <c r="B46" s="14"/>
      <c r="C46" s="14"/>
      <c r="D46" s="14"/>
      <c r="E46" s="14"/>
      <c r="F46" s="14"/>
      <c r="G46" s="14"/>
      <c r="H46" s="14"/>
      <c r="I46" s="14"/>
      <c r="J46" s="14"/>
      <c r="K46" s="14"/>
      <c r="L46" s="14"/>
      <c r="M46" s="14"/>
      <c r="N46" s="14"/>
      <c r="O46" s="14"/>
    </row>
    <row r="47" spans="1:17" s="5" customFormat="1" x14ac:dyDescent="0.2">
      <c r="A47" s="95" t="s">
        <v>84</v>
      </c>
      <c r="B47" s="96" t="str">
        <f>B$4</f>
        <v>Jul</v>
      </c>
      <c r="C47" s="96" t="str">
        <f t="shared" ref="C47:M47" si="32">C$4</f>
        <v>Aug</v>
      </c>
      <c r="D47" s="96" t="str">
        <f t="shared" si="32"/>
        <v>Sep</v>
      </c>
      <c r="E47" s="96" t="str">
        <f t="shared" si="32"/>
        <v>Oct</v>
      </c>
      <c r="F47" s="96" t="str">
        <f t="shared" si="32"/>
        <v>Nov</v>
      </c>
      <c r="G47" s="96" t="str">
        <f t="shared" si="32"/>
        <v>Dec</v>
      </c>
      <c r="H47" s="96" t="str">
        <f t="shared" si="32"/>
        <v>Jan</v>
      </c>
      <c r="I47" s="96" t="str">
        <f t="shared" si="32"/>
        <v>Feb</v>
      </c>
      <c r="J47" s="96" t="str">
        <f t="shared" si="32"/>
        <v>Mar</v>
      </c>
      <c r="K47" s="96" t="str">
        <f t="shared" si="32"/>
        <v>Apr</v>
      </c>
      <c r="L47" s="96" t="str">
        <f t="shared" si="32"/>
        <v>May</v>
      </c>
      <c r="M47" s="96" t="str">
        <f t="shared" si="32"/>
        <v>Jun</v>
      </c>
      <c r="N47" s="96" t="s">
        <v>48</v>
      </c>
      <c r="O47" s="96" t="s">
        <v>49</v>
      </c>
    </row>
    <row r="48" spans="1:17" s="15" customFormat="1" x14ac:dyDescent="0.2">
      <c r="A48" s="99" t="s">
        <v>93</v>
      </c>
      <c r="B48" s="81">
        <f t="shared" ref="B48:M49" si="33">+$O48</f>
        <v>100</v>
      </c>
      <c r="C48" s="81">
        <f t="shared" si="33"/>
        <v>100</v>
      </c>
      <c r="D48" s="81">
        <f t="shared" si="33"/>
        <v>100</v>
      </c>
      <c r="E48" s="81">
        <f t="shared" si="33"/>
        <v>100</v>
      </c>
      <c r="F48" s="81">
        <f t="shared" si="33"/>
        <v>100</v>
      </c>
      <c r="G48" s="81">
        <f t="shared" si="33"/>
        <v>100</v>
      </c>
      <c r="H48" s="81">
        <f t="shared" si="33"/>
        <v>100</v>
      </c>
      <c r="I48" s="81">
        <f t="shared" si="33"/>
        <v>100</v>
      </c>
      <c r="J48" s="81">
        <f t="shared" si="33"/>
        <v>100</v>
      </c>
      <c r="K48" s="81">
        <f t="shared" si="33"/>
        <v>100</v>
      </c>
      <c r="L48" s="81">
        <f t="shared" si="33"/>
        <v>100</v>
      </c>
      <c r="M48" s="81">
        <f t="shared" si="33"/>
        <v>100</v>
      </c>
      <c r="N48" s="81">
        <f>+'FUND BALANCES'!L29</f>
        <v>1200</v>
      </c>
      <c r="O48" s="82">
        <f t="shared" ref="O48:O50" si="34">N48/COLUMNS(B48:M48)</f>
        <v>100</v>
      </c>
    </row>
    <row r="49" spans="1:15" s="15" customFormat="1" x14ac:dyDescent="0.2">
      <c r="A49" s="92" t="s">
        <v>94</v>
      </c>
      <c r="B49" s="81">
        <f t="shared" si="33"/>
        <v>0</v>
      </c>
      <c r="C49" s="81">
        <f t="shared" si="33"/>
        <v>0</v>
      </c>
      <c r="D49" s="81">
        <f t="shared" si="33"/>
        <v>0</v>
      </c>
      <c r="E49" s="81">
        <f t="shared" si="33"/>
        <v>0</v>
      </c>
      <c r="F49" s="81">
        <f t="shared" si="33"/>
        <v>0</v>
      </c>
      <c r="G49" s="81">
        <f t="shared" si="33"/>
        <v>0</v>
      </c>
      <c r="H49" s="81">
        <f t="shared" si="33"/>
        <v>0</v>
      </c>
      <c r="I49" s="81">
        <f t="shared" si="33"/>
        <v>0</v>
      </c>
      <c r="J49" s="81">
        <f t="shared" si="33"/>
        <v>0</v>
      </c>
      <c r="K49" s="81">
        <f t="shared" si="33"/>
        <v>0</v>
      </c>
      <c r="L49" s="81">
        <f t="shared" si="33"/>
        <v>0</v>
      </c>
      <c r="M49" s="81">
        <f t="shared" si="33"/>
        <v>0</v>
      </c>
      <c r="N49" s="81">
        <f>+'FUND BALANCES'!L30</f>
        <v>0</v>
      </c>
      <c r="O49" s="82">
        <f t="shared" si="34"/>
        <v>0</v>
      </c>
    </row>
    <row r="50" spans="1:15" s="15" customFormat="1" x14ac:dyDescent="0.2">
      <c r="A50" s="92" t="s">
        <v>3</v>
      </c>
      <c r="B50" s="81">
        <v>0</v>
      </c>
      <c r="C50" s="81">
        <v>0</v>
      </c>
      <c r="D50" s="81">
        <v>0</v>
      </c>
      <c r="E50" s="81">
        <v>0</v>
      </c>
      <c r="F50" s="81">
        <v>0</v>
      </c>
      <c r="G50" s="81">
        <v>0</v>
      </c>
      <c r="H50" s="81">
        <v>0</v>
      </c>
      <c r="I50" s="81">
        <v>0</v>
      </c>
      <c r="J50" s="81">
        <v>0</v>
      </c>
      <c r="K50" s="81">
        <v>0</v>
      </c>
      <c r="L50" s="81">
        <v>0</v>
      </c>
      <c r="M50" s="81">
        <v>0</v>
      </c>
      <c r="N50" s="82">
        <f t="shared" ref="N49:N50" si="35">SUM(B50:M50)</f>
        <v>0</v>
      </c>
      <c r="O50" s="82">
        <f t="shared" si="34"/>
        <v>0</v>
      </c>
    </row>
    <row r="51" spans="1:15" s="17" customFormat="1" ht="16.5" thickBot="1" x14ac:dyDescent="0.4">
      <c r="A51" s="83" t="str">
        <f>"Total "&amp;$A$47</f>
        <v>Total CONTINGENCY FUNDS</v>
      </c>
      <c r="B51" s="84">
        <f t="shared" ref="B51:O51" si="36">SUM(B48:B50)</f>
        <v>100</v>
      </c>
      <c r="C51" s="84">
        <f t="shared" si="36"/>
        <v>100</v>
      </c>
      <c r="D51" s="84">
        <f t="shared" si="36"/>
        <v>100</v>
      </c>
      <c r="E51" s="84">
        <f t="shared" si="36"/>
        <v>100</v>
      </c>
      <c r="F51" s="84">
        <f t="shared" si="36"/>
        <v>100</v>
      </c>
      <c r="G51" s="84">
        <f t="shared" si="36"/>
        <v>100</v>
      </c>
      <c r="H51" s="84">
        <f t="shared" si="36"/>
        <v>100</v>
      </c>
      <c r="I51" s="84">
        <f t="shared" si="36"/>
        <v>100</v>
      </c>
      <c r="J51" s="84">
        <f t="shared" si="36"/>
        <v>100</v>
      </c>
      <c r="K51" s="84">
        <f t="shared" si="36"/>
        <v>100</v>
      </c>
      <c r="L51" s="84">
        <f t="shared" si="36"/>
        <v>100</v>
      </c>
      <c r="M51" s="84">
        <f t="shared" si="36"/>
        <v>100</v>
      </c>
      <c r="N51" s="84">
        <f t="shared" si="36"/>
        <v>1200</v>
      </c>
      <c r="O51" s="84">
        <f t="shared" si="36"/>
        <v>100</v>
      </c>
    </row>
    <row r="52" spans="1:15" s="17" customFormat="1" ht="15.75" thickTop="1" x14ac:dyDescent="0.35">
      <c r="A52" s="97" t="s">
        <v>22</v>
      </c>
      <c r="B52" s="98">
        <f>IF(B$7=0," - ",B51/B$7)</f>
        <v>5.416629051187144E-2</v>
      </c>
      <c r="C52" s="98">
        <f t="shared" ref="C52" si="37">IF(C$7=0," - ",C51/C$7)</f>
        <v>0.13401831583649765</v>
      </c>
      <c r="D52" s="98">
        <f t="shared" ref="D52" si="38">IF(D$7=0," - ",D51/D$7)</f>
        <v>0.12560184216035167</v>
      </c>
      <c r="E52" s="98">
        <f t="shared" ref="E52" si="39">IF(E$7=0," - ",E51/E$7)</f>
        <v>0.12801365478984425</v>
      </c>
      <c r="F52" s="98">
        <f t="shared" ref="F52" si="40">IF(F$7=0," - ",F51/F$7)</f>
        <v>0.15475883415011604</v>
      </c>
      <c r="G52" s="98">
        <f t="shared" ref="G52" si="41">IF(G$7=0," - ",G51/G$7)</f>
        <v>0.12560184216035167</v>
      </c>
      <c r="H52" s="98">
        <f t="shared" ref="H52" si="42">IF(H$7=0," - ",H51/H$7)</f>
        <v>9.2180624861729052E-2</v>
      </c>
      <c r="I52" s="98">
        <f t="shared" ref="I52" si="43">IF(I$7=0," - ",I51/I$7)</f>
        <v>0.15475883415011604</v>
      </c>
      <c r="J52" s="98">
        <f t="shared" ref="J52" si="44">IF(J$7=0," - ",J51/J$7)</f>
        <v>8.7706475661452996E-2</v>
      </c>
      <c r="K52" s="98">
        <f t="shared" ref="K52" si="45">IF(K$7=0," - ",K51/K$7)</f>
        <v>9.4682026195360577E-2</v>
      </c>
      <c r="L52" s="98">
        <f t="shared" ref="L52" si="46">IF(L$7=0," - ",L51/L$7)</f>
        <v>0.15240030480060959</v>
      </c>
      <c r="M52" s="98">
        <f t="shared" ref="M52" si="47">IF(M$7=0," - ",M51/M$7)</f>
        <v>0.12560184216035167</v>
      </c>
      <c r="N52" s="98">
        <f t="shared" ref="N52" si="48">IF(N$7=0," - ",N51/N$7)</f>
        <v>0.10917368259207436</v>
      </c>
      <c r="O52" s="98">
        <f t="shared" ref="O52" si="49">IF(O$7=0," - ",O51/O$7)</f>
        <v>0.10917368259207436</v>
      </c>
    </row>
    <row r="53" spans="1:15" s="15" customFormat="1" x14ac:dyDescent="0.2">
      <c r="A53" s="24"/>
      <c r="B53" s="14"/>
      <c r="C53" s="14"/>
      <c r="D53" s="14"/>
      <c r="E53" s="14"/>
      <c r="F53" s="14"/>
      <c r="G53" s="14"/>
      <c r="H53" s="14"/>
      <c r="I53" s="14"/>
      <c r="J53" s="14"/>
      <c r="K53" s="14"/>
      <c r="L53" s="14"/>
      <c r="M53" s="14"/>
      <c r="N53" s="14"/>
      <c r="O53" s="14"/>
    </row>
    <row r="54" spans="1:15" s="17" customFormat="1" ht="16.5" thickBot="1" x14ac:dyDescent="0.4">
      <c r="A54" s="83" t="s">
        <v>2</v>
      </c>
      <c r="B54" s="84">
        <f t="shared" ref="B54:O54" si="50">+B51+B44+B30</f>
        <v>1846.1666666666667</v>
      </c>
      <c r="C54" s="84">
        <f t="shared" si="50"/>
        <v>746.16666666666674</v>
      </c>
      <c r="D54" s="84">
        <f t="shared" si="50"/>
        <v>796.16666666666674</v>
      </c>
      <c r="E54" s="84">
        <f t="shared" si="50"/>
        <v>781.16666666666674</v>
      </c>
      <c r="F54" s="84">
        <f t="shared" si="50"/>
        <v>646.16666666666674</v>
      </c>
      <c r="G54" s="84">
        <f t="shared" si="50"/>
        <v>796.16666666666674</v>
      </c>
      <c r="H54" s="84">
        <f t="shared" si="50"/>
        <v>1084.8266666666668</v>
      </c>
      <c r="I54" s="84">
        <f t="shared" si="50"/>
        <v>646.16666666666674</v>
      </c>
      <c r="J54" s="84">
        <f t="shared" si="50"/>
        <v>1140.1666666666667</v>
      </c>
      <c r="K54" s="84">
        <f t="shared" si="50"/>
        <v>1056.1666666666667</v>
      </c>
      <c r="L54" s="84">
        <f t="shared" si="50"/>
        <v>656.16666666666674</v>
      </c>
      <c r="M54" s="84">
        <f t="shared" si="50"/>
        <v>796.16666666666674</v>
      </c>
      <c r="N54" s="84">
        <f t="shared" si="50"/>
        <v>10991.66</v>
      </c>
      <c r="O54" s="84">
        <f t="shared" si="50"/>
        <v>915.97166666666669</v>
      </c>
    </row>
    <row r="55" spans="1:15" s="17" customFormat="1" ht="15.75" thickTop="1" x14ac:dyDescent="0.35">
      <c r="A55" s="97" t="s">
        <v>22</v>
      </c>
      <c r="B55" s="98">
        <f>IF(B$7=0," - ",B54/B$7)</f>
        <v>1</v>
      </c>
      <c r="C55" s="98">
        <f t="shared" ref="C55" si="51">IF(C$7=0," - ",C54/C$7)</f>
        <v>1</v>
      </c>
      <c r="D55" s="98">
        <f t="shared" ref="D55" si="52">IF(D$7=0," - ",D54/D$7)</f>
        <v>1</v>
      </c>
      <c r="E55" s="98">
        <f t="shared" ref="E55" si="53">IF(E$7=0," - ",E54/E$7)</f>
        <v>1</v>
      </c>
      <c r="F55" s="98">
        <f t="shared" ref="F55" si="54">IF(F$7=0," - ",F54/F$7)</f>
        <v>1</v>
      </c>
      <c r="G55" s="98">
        <f t="shared" ref="G55" si="55">IF(G$7=0," - ",G54/G$7)</f>
        <v>1</v>
      </c>
      <c r="H55" s="98">
        <f t="shared" ref="H55" si="56">IF(H$7=0," - ",H54/H$7)</f>
        <v>1</v>
      </c>
      <c r="I55" s="98">
        <f t="shared" ref="I55" si="57">IF(I$7=0," - ",I54/I$7)</f>
        <v>1</v>
      </c>
      <c r="J55" s="98">
        <f t="shared" ref="J55" si="58">IF(J$7=0," - ",J54/J$7)</f>
        <v>1</v>
      </c>
      <c r="K55" s="98">
        <f t="shared" ref="K55" si="59">IF(K$7=0," - ",K54/K$7)</f>
        <v>1</v>
      </c>
      <c r="L55" s="98">
        <f t="shared" ref="L55" si="60">IF(L$7=0," - ",L54/L$7)</f>
        <v>1</v>
      </c>
      <c r="M55" s="98">
        <f t="shared" ref="M55" si="61">IF(M$7=0," - ",M54/M$7)</f>
        <v>1</v>
      </c>
      <c r="N55" s="98">
        <f t="shared" ref="N55" si="62">IF(N$7=0," - ",N54/N$7)</f>
        <v>1</v>
      </c>
      <c r="O55" s="98">
        <f t="shared" ref="O55" si="63">IF(O$7=0," - ",O54/O$7)</f>
        <v>1</v>
      </c>
    </row>
  </sheetData>
  <mergeCells count="1">
    <mergeCell ref="A1:O1"/>
  </mergeCells>
  <printOptions horizontalCentered="1"/>
  <pageMargins left="0.5" right="0.5" top="0.5" bottom="0.5" header="0.5" footer="0.25"/>
  <pageSetup scale="77"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DBD3-E3FD-4E80-81B0-D3CBCF0054DE}">
  <dimension ref="A1:AI25"/>
  <sheetViews>
    <sheetView showGridLines="0" workbookViewId="0">
      <pane xSplit="7" ySplit="1" topLeftCell="P2" activePane="bottomRight" state="frozen"/>
      <selection pane="topRight" activeCell="H1" sqref="H1"/>
      <selection pane="bottomLeft" activeCell="A2" sqref="A2"/>
      <selection pane="bottomRight" activeCell="AC20" sqref="AC20"/>
    </sheetView>
  </sheetViews>
  <sheetFormatPr defaultRowHeight="14.25" x14ac:dyDescent="0.2"/>
  <cols>
    <col min="1" max="1" width="32.125" bestFit="1" customWidth="1"/>
    <col min="2" max="7" width="7.75" hidden="1" customWidth="1"/>
    <col min="8" max="8" width="7.75" customWidth="1"/>
    <col min="14" max="14" width="11.25" style="69" hidden="1" customWidth="1"/>
    <col min="28" max="28" width="10.75" customWidth="1"/>
    <col min="35" max="35" width="10.75" customWidth="1"/>
  </cols>
  <sheetData>
    <row r="1" spans="1:35" ht="38.25" x14ac:dyDescent="0.2">
      <c r="A1" s="26" t="s">
        <v>1</v>
      </c>
      <c r="B1" s="66">
        <v>45658</v>
      </c>
      <c r="C1" s="66">
        <v>45689</v>
      </c>
      <c r="D1" s="66">
        <v>45717</v>
      </c>
      <c r="E1" s="66">
        <v>45748</v>
      </c>
      <c r="F1" s="66">
        <v>45778</v>
      </c>
      <c r="G1" s="66">
        <v>45809</v>
      </c>
      <c r="H1" s="50">
        <v>45839</v>
      </c>
      <c r="I1" s="50">
        <v>45870</v>
      </c>
      <c r="J1" s="50">
        <v>45901</v>
      </c>
      <c r="K1" s="50">
        <v>45931</v>
      </c>
      <c r="L1" s="50">
        <v>45962</v>
      </c>
      <c r="M1" s="50">
        <v>45992</v>
      </c>
      <c r="N1" s="75" t="s">
        <v>119</v>
      </c>
      <c r="O1" s="50">
        <v>46023</v>
      </c>
      <c r="P1" s="50">
        <v>46054</v>
      </c>
      <c r="Q1" s="50">
        <v>46082</v>
      </c>
      <c r="R1" s="50">
        <v>46113</v>
      </c>
      <c r="S1" s="50">
        <v>46143</v>
      </c>
      <c r="T1" s="50">
        <v>46174</v>
      </c>
      <c r="U1" s="73" t="s">
        <v>120</v>
      </c>
      <c r="V1" s="50">
        <v>46204</v>
      </c>
      <c r="W1" s="50">
        <v>46235</v>
      </c>
      <c r="X1" s="50">
        <v>46266</v>
      </c>
      <c r="Y1" s="50">
        <v>46296</v>
      </c>
      <c r="Z1" s="50">
        <v>46327</v>
      </c>
      <c r="AA1" s="50">
        <v>46357</v>
      </c>
      <c r="AB1" s="75" t="s">
        <v>121</v>
      </c>
      <c r="AC1" s="50">
        <v>46388</v>
      </c>
      <c r="AD1" s="50">
        <v>46419</v>
      </c>
      <c r="AE1" s="50">
        <v>46447</v>
      </c>
      <c r="AF1" s="50">
        <v>46478</v>
      </c>
      <c r="AG1" s="50">
        <v>46508</v>
      </c>
      <c r="AH1" s="50">
        <v>46539</v>
      </c>
      <c r="AI1" s="75" t="s">
        <v>123</v>
      </c>
    </row>
    <row r="2" spans="1:35" x14ac:dyDescent="0.2">
      <c r="A2" t="s">
        <v>95</v>
      </c>
      <c r="B2" s="53">
        <v>0</v>
      </c>
      <c r="C2" s="53">
        <v>0</v>
      </c>
      <c r="D2" s="53">
        <v>0</v>
      </c>
      <c r="E2" s="53">
        <v>0</v>
      </c>
      <c r="F2" s="53">
        <v>0</v>
      </c>
      <c r="G2" s="53">
        <v>0</v>
      </c>
      <c r="H2" s="53">
        <v>10998</v>
      </c>
      <c r="I2" s="53">
        <v>0</v>
      </c>
      <c r="J2" s="53">
        <v>0</v>
      </c>
      <c r="K2" s="53">
        <v>0</v>
      </c>
      <c r="L2" s="53">
        <v>0</v>
      </c>
      <c r="M2" s="53">
        <v>0</v>
      </c>
      <c r="N2" s="67">
        <f>SUM(B2:M2)</f>
        <v>10998</v>
      </c>
      <c r="O2" s="53">
        <v>0</v>
      </c>
      <c r="P2" s="53">
        <v>0</v>
      </c>
      <c r="Q2" s="53">
        <v>0</v>
      </c>
      <c r="R2" s="53">
        <v>0</v>
      </c>
      <c r="S2" s="53">
        <v>0</v>
      </c>
      <c r="T2" s="53">
        <v>0</v>
      </c>
      <c r="U2" s="67">
        <f>SUM(H2:T2)-N2</f>
        <v>10998</v>
      </c>
      <c r="V2" s="53">
        <v>0</v>
      </c>
      <c r="W2" s="53">
        <v>0</v>
      </c>
      <c r="X2" s="53">
        <v>0</v>
      </c>
      <c r="Y2" s="53">
        <v>0</v>
      </c>
      <c r="Z2" s="53">
        <v>0</v>
      </c>
      <c r="AA2" s="53">
        <v>0</v>
      </c>
      <c r="AB2" s="67">
        <f>SUM(O2:AA2)-U2</f>
        <v>0</v>
      </c>
      <c r="AC2" s="53">
        <v>0</v>
      </c>
      <c r="AD2" s="53">
        <v>0</v>
      </c>
      <c r="AE2" s="53">
        <v>0</v>
      </c>
      <c r="AF2" s="53">
        <v>0</v>
      </c>
      <c r="AG2" s="53">
        <v>0</v>
      </c>
      <c r="AH2" s="53">
        <v>0</v>
      </c>
      <c r="AI2" s="67">
        <f>SUM(V2:AH2)-AB2</f>
        <v>0</v>
      </c>
    </row>
    <row r="3" spans="1:35" x14ac:dyDescent="0.2">
      <c r="A3" t="s">
        <v>96</v>
      </c>
      <c r="B3" s="54">
        <v>0</v>
      </c>
      <c r="C3" s="54">
        <v>0</v>
      </c>
      <c r="D3" s="54">
        <v>250</v>
      </c>
      <c r="E3" s="54">
        <v>0</v>
      </c>
      <c r="F3" s="54">
        <v>0</v>
      </c>
      <c r="G3" s="54">
        <v>0</v>
      </c>
      <c r="H3" s="54">
        <v>0</v>
      </c>
      <c r="I3" s="54">
        <v>0</v>
      </c>
      <c r="J3" s="54">
        <v>0</v>
      </c>
      <c r="K3" s="54">
        <v>0</v>
      </c>
      <c r="L3" s="54">
        <v>0</v>
      </c>
      <c r="M3" s="54">
        <v>250</v>
      </c>
      <c r="N3" s="68">
        <f t="shared" ref="N3:N4" si="0">SUM(B3:M3)</f>
        <v>500</v>
      </c>
      <c r="O3" s="54">
        <v>0</v>
      </c>
      <c r="P3" s="54">
        <v>0</v>
      </c>
      <c r="Q3" s="54">
        <v>0</v>
      </c>
      <c r="R3" s="54">
        <v>0</v>
      </c>
      <c r="S3" s="54">
        <v>0</v>
      </c>
      <c r="T3" s="54">
        <v>0</v>
      </c>
      <c r="U3" s="68">
        <f>SUM(H3:T3)-N3</f>
        <v>250</v>
      </c>
      <c r="V3" s="54">
        <v>0</v>
      </c>
      <c r="W3" s="54">
        <v>0</v>
      </c>
      <c r="X3" s="54">
        <v>0</v>
      </c>
      <c r="Y3" s="54">
        <v>0</v>
      </c>
      <c r="Z3" s="54">
        <v>0</v>
      </c>
      <c r="AA3" s="54">
        <v>0</v>
      </c>
      <c r="AB3" s="68">
        <f>SUM(O3:AA3)-U3</f>
        <v>0</v>
      </c>
      <c r="AC3" s="54">
        <v>0</v>
      </c>
      <c r="AD3" s="54">
        <v>0</v>
      </c>
      <c r="AE3" s="54">
        <v>0</v>
      </c>
      <c r="AF3" s="54">
        <v>0</v>
      </c>
      <c r="AG3" s="54">
        <v>0</v>
      </c>
      <c r="AH3" s="54">
        <v>0</v>
      </c>
      <c r="AI3" s="68">
        <f>SUM(V3:AH3)-AB3</f>
        <v>0</v>
      </c>
    </row>
    <row r="4" spans="1:35" x14ac:dyDescent="0.2">
      <c r="A4" t="s">
        <v>5</v>
      </c>
      <c r="B4" s="53">
        <f t="shared" ref="B4:G4" si="1">SUM(B2:B3)</f>
        <v>0</v>
      </c>
      <c r="C4" s="53">
        <f t="shared" si="1"/>
        <v>0</v>
      </c>
      <c r="D4" s="53">
        <f t="shared" si="1"/>
        <v>250</v>
      </c>
      <c r="E4" s="53">
        <f t="shared" si="1"/>
        <v>0</v>
      </c>
      <c r="F4" s="53">
        <f t="shared" si="1"/>
        <v>0</v>
      </c>
      <c r="G4" s="53">
        <f t="shared" si="1"/>
        <v>0</v>
      </c>
      <c r="H4" s="53">
        <f>SUM(H2:H3)</f>
        <v>10998</v>
      </c>
      <c r="I4" s="53">
        <f t="shared" ref="I4:T4" si="2">SUM(I2:I3)</f>
        <v>0</v>
      </c>
      <c r="J4" s="53">
        <f t="shared" si="2"/>
        <v>0</v>
      </c>
      <c r="K4" s="53">
        <f t="shared" si="2"/>
        <v>0</v>
      </c>
      <c r="L4" s="53">
        <f t="shared" si="2"/>
        <v>0</v>
      </c>
      <c r="M4" s="53">
        <f t="shared" si="2"/>
        <v>250</v>
      </c>
      <c r="N4" s="67">
        <f t="shared" si="0"/>
        <v>11498</v>
      </c>
      <c r="O4" s="53">
        <f t="shared" si="2"/>
        <v>0</v>
      </c>
      <c r="P4" s="53">
        <f t="shared" si="2"/>
        <v>0</v>
      </c>
      <c r="Q4" s="53">
        <f t="shared" si="2"/>
        <v>0</v>
      </c>
      <c r="R4" s="53">
        <f t="shared" si="2"/>
        <v>0</v>
      </c>
      <c r="S4" s="53">
        <f t="shared" si="2"/>
        <v>0</v>
      </c>
      <c r="T4" s="53">
        <f t="shared" si="2"/>
        <v>0</v>
      </c>
      <c r="U4" s="67">
        <f t="shared" ref="U4" si="3">SUM(H4:T4)-N4</f>
        <v>11248</v>
      </c>
      <c r="V4" s="53">
        <f t="shared" ref="V4" si="4">SUM(V2:V3)</f>
        <v>0</v>
      </c>
      <c r="W4" s="53">
        <f t="shared" ref="W4" si="5">SUM(W2:W3)</f>
        <v>0</v>
      </c>
      <c r="X4" s="53">
        <f t="shared" ref="X4" si="6">SUM(X2:X3)</f>
        <v>0</v>
      </c>
      <c r="Y4" s="53">
        <f t="shared" ref="Y4" si="7">SUM(Y2:Y3)</f>
        <v>0</v>
      </c>
      <c r="Z4" s="53">
        <f t="shared" ref="Z4" si="8">SUM(Z2:Z3)</f>
        <v>0</v>
      </c>
      <c r="AA4" s="53">
        <f t="shared" ref="AA4" si="9">SUM(AA2:AA3)</f>
        <v>0</v>
      </c>
      <c r="AB4" s="67">
        <f>SUM(O4:AA4)-U4</f>
        <v>0</v>
      </c>
      <c r="AC4" s="53">
        <f t="shared" ref="AC4" si="10">SUM(AC2:AC3)</f>
        <v>0</v>
      </c>
      <c r="AD4" s="53">
        <f t="shared" ref="AD4" si="11">SUM(AD2:AD3)</f>
        <v>0</v>
      </c>
      <c r="AE4" s="53">
        <f t="shared" ref="AE4" si="12">SUM(AE2:AE3)</f>
        <v>0</v>
      </c>
      <c r="AF4" s="53">
        <f t="shared" ref="AF4" si="13">SUM(AF2:AF3)</f>
        <v>0</v>
      </c>
      <c r="AG4" s="53">
        <f t="shared" ref="AG4" si="14">SUM(AG2:AG3)</f>
        <v>0</v>
      </c>
      <c r="AH4" s="53">
        <f t="shared" ref="AH4" si="15">SUM(AH2:AH3)</f>
        <v>0</v>
      </c>
      <c r="AI4" s="67">
        <f>SUM(V4:AH4)-AB4</f>
        <v>0</v>
      </c>
    </row>
    <row r="6" spans="1:35" ht="38.25" x14ac:dyDescent="0.2">
      <c r="A6" s="51" t="s">
        <v>97</v>
      </c>
      <c r="B6" s="72">
        <v>45658</v>
      </c>
      <c r="C6" s="72">
        <v>45689</v>
      </c>
      <c r="D6" s="72">
        <v>45717</v>
      </c>
      <c r="E6" s="72">
        <v>45748</v>
      </c>
      <c r="F6" s="72">
        <v>45778</v>
      </c>
      <c r="G6" s="72">
        <v>45809</v>
      </c>
      <c r="H6" s="52">
        <v>45839</v>
      </c>
      <c r="I6" s="52">
        <v>45870</v>
      </c>
      <c r="J6" s="52">
        <v>45901</v>
      </c>
      <c r="K6" s="52">
        <v>45931</v>
      </c>
      <c r="L6" s="52">
        <v>45962</v>
      </c>
      <c r="M6" s="52">
        <v>45992</v>
      </c>
      <c r="N6" s="76" t="s">
        <v>116</v>
      </c>
      <c r="O6" s="52">
        <v>46023</v>
      </c>
      <c r="P6" s="52">
        <v>46054</v>
      </c>
      <c r="Q6" s="52">
        <v>46082</v>
      </c>
      <c r="R6" s="52">
        <v>46113</v>
      </c>
      <c r="S6" s="52">
        <v>46143</v>
      </c>
      <c r="T6" s="52">
        <v>46174</v>
      </c>
      <c r="U6" s="74" t="s">
        <v>120</v>
      </c>
      <c r="V6" s="52">
        <v>46204</v>
      </c>
      <c r="W6" s="52">
        <v>46235</v>
      </c>
      <c r="X6" s="52">
        <v>46266</v>
      </c>
      <c r="Y6" s="52">
        <v>46296</v>
      </c>
      <c r="Z6" s="52">
        <v>46327</v>
      </c>
      <c r="AA6" s="52">
        <v>46357</v>
      </c>
      <c r="AB6" s="76" t="s">
        <v>122</v>
      </c>
      <c r="AC6" s="52">
        <v>46388</v>
      </c>
      <c r="AD6" s="52">
        <v>46419</v>
      </c>
      <c r="AE6" s="52">
        <v>46447</v>
      </c>
      <c r="AF6" s="52">
        <v>46478</v>
      </c>
      <c r="AG6" s="52">
        <v>46508</v>
      </c>
      <c r="AH6" s="52">
        <v>46539</v>
      </c>
      <c r="AI6" s="76" t="s">
        <v>124</v>
      </c>
    </row>
    <row r="7" spans="1:35" x14ac:dyDescent="0.2">
      <c r="A7" t="s">
        <v>72</v>
      </c>
      <c r="B7" s="53">
        <v>20.6</v>
      </c>
      <c r="C7" s="53">
        <v>32.18</v>
      </c>
      <c r="D7" s="53">
        <v>31.06</v>
      </c>
      <c r="E7" s="53">
        <v>31.06</v>
      </c>
      <c r="F7" s="53">
        <v>32.51</v>
      </c>
      <c r="G7" s="53">
        <v>32.21</v>
      </c>
      <c r="H7" s="53">
        <v>32.799999999999997</v>
      </c>
      <c r="I7" s="53">
        <v>33.96</v>
      </c>
      <c r="J7" s="53">
        <v>34.17</v>
      </c>
      <c r="K7" s="53">
        <v>33.76</v>
      </c>
      <c r="L7" s="53">
        <v>33.72</v>
      </c>
      <c r="M7" s="53">
        <v>32.869999999999997</v>
      </c>
      <c r="N7" s="67">
        <f t="shared" ref="N7:N22" si="16">SUM(B7:M7)</f>
        <v>380.9</v>
      </c>
      <c r="O7" s="53">
        <v>33.840000000000003</v>
      </c>
      <c r="P7" s="53">
        <v>33.6</v>
      </c>
      <c r="Q7" s="70">
        <v>35</v>
      </c>
      <c r="R7" s="70">
        <v>35</v>
      </c>
      <c r="S7" s="70">
        <v>35</v>
      </c>
      <c r="T7" s="70">
        <v>35</v>
      </c>
      <c r="U7" s="67">
        <f>SUM(H7:T7)-N7</f>
        <v>408.72</v>
      </c>
      <c r="V7" s="70">
        <v>36</v>
      </c>
      <c r="W7" s="70">
        <v>36</v>
      </c>
      <c r="X7" s="70">
        <v>36</v>
      </c>
      <c r="Y7" s="70">
        <v>36</v>
      </c>
      <c r="Z7" s="70">
        <v>36</v>
      </c>
      <c r="AA7" s="70">
        <v>36</v>
      </c>
      <c r="AB7" s="67">
        <f>SUM(O7:AA7)-U7</f>
        <v>423.44000000000005</v>
      </c>
      <c r="AC7" s="70">
        <v>36</v>
      </c>
      <c r="AD7" s="70">
        <v>36</v>
      </c>
      <c r="AE7" s="70">
        <v>36</v>
      </c>
      <c r="AF7" s="70">
        <v>36</v>
      </c>
      <c r="AG7" s="70">
        <v>36</v>
      </c>
      <c r="AH7" s="70">
        <v>36</v>
      </c>
      <c r="AI7" s="67">
        <f>SUM(V7:AH7)-AB7</f>
        <v>432</v>
      </c>
    </row>
    <row r="8" spans="1:35" x14ac:dyDescent="0.2">
      <c r="A8" t="s">
        <v>73</v>
      </c>
      <c r="B8" s="53">
        <v>71.87</v>
      </c>
      <c r="C8" s="53">
        <v>71.55</v>
      </c>
      <c r="D8" s="53">
        <v>71.55</v>
      </c>
      <c r="E8" s="53">
        <v>65.52</v>
      </c>
      <c r="F8" s="53">
        <v>60.46</v>
      </c>
      <c r="G8" s="53">
        <v>60.46</v>
      </c>
      <c r="H8" s="53">
        <v>60.46</v>
      </c>
      <c r="I8" s="53">
        <v>61.78</v>
      </c>
      <c r="J8" s="53">
        <v>61.78</v>
      </c>
      <c r="K8" s="53">
        <v>61.78</v>
      </c>
      <c r="L8" s="53">
        <v>62.05</v>
      </c>
      <c r="M8" s="53">
        <v>62.05</v>
      </c>
      <c r="N8" s="67">
        <f t="shared" si="16"/>
        <v>771.30999999999983</v>
      </c>
      <c r="O8" s="53">
        <v>62.05</v>
      </c>
      <c r="P8" s="53">
        <v>61.79</v>
      </c>
      <c r="Q8" s="70">
        <v>63</v>
      </c>
      <c r="R8" s="70">
        <v>63</v>
      </c>
      <c r="S8" s="70">
        <v>63</v>
      </c>
      <c r="T8" s="70">
        <v>63</v>
      </c>
      <c r="U8" s="67">
        <f t="shared" ref="U8:U21" si="17">SUM(H8:T8)-N8</f>
        <v>745.7399999999999</v>
      </c>
      <c r="V8" s="70">
        <v>65</v>
      </c>
      <c r="W8" s="70">
        <v>65</v>
      </c>
      <c r="X8" s="70">
        <v>65</v>
      </c>
      <c r="Y8" s="70">
        <v>65</v>
      </c>
      <c r="Z8" s="70">
        <v>65</v>
      </c>
      <c r="AA8" s="70">
        <v>65</v>
      </c>
      <c r="AB8" s="67">
        <f t="shared" ref="AB8:AB21" si="18">SUM(O8:AA8)-U8</f>
        <v>765.84</v>
      </c>
      <c r="AC8" s="70">
        <v>65</v>
      </c>
      <c r="AD8" s="70">
        <v>65</v>
      </c>
      <c r="AE8" s="70">
        <v>65</v>
      </c>
      <c r="AF8" s="70">
        <v>65</v>
      </c>
      <c r="AG8" s="70">
        <v>65</v>
      </c>
      <c r="AH8" s="70">
        <v>65</v>
      </c>
      <c r="AI8" s="67">
        <f t="shared" ref="AI8:AI21" si="19">SUM(V8:AH8)-AB8</f>
        <v>780.00000000000011</v>
      </c>
    </row>
    <row r="9" spans="1:35" x14ac:dyDescent="0.2">
      <c r="A9" t="s">
        <v>117</v>
      </c>
      <c r="B9" s="53">
        <v>0</v>
      </c>
      <c r="C9" s="53">
        <v>0</v>
      </c>
      <c r="D9" s="53">
        <v>0</v>
      </c>
      <c r="E9" s="53">
        <v>304.77</v>
      </c>
      <c r="F9" s="53">
        <v>0</v>
      </c>
      <c r="G9" s="53">
        <v>0</v>
      </c>
      <c r="H9" s="53">
        <v>0</v>
      </c>
      <c r="I9" s="53">
        <v>0</v>
      </c>
      <c r="J9" s="53">
        <v>0</v>
      </c>
      <c r="K9" s="53">
        <v>0</v>
      </c>
      <c r="L9" s="53">
        <v>0</v>
      </c>
      <c r="M9" s="53">
        <v>0</v>
      </c>
      <c r="N9" s="67">
        <f t="shared" si="16"/>
        <v>304.77</v>
      </c>
      <c r="O9" s="53">
        <v>190.35</v>
      </c>
      <c r="P9" s="53">
        <v>0</v>
      </c>
      <c r="Q9" s="70">
        <v>0</v>
      </c>
      <c r="R9" s="70">
        <v>310</v>
      </c>
      <c r="S9" s="70">
        <v>0</v>
      </c>
      <c r="T9" s="70">
        <v>0</v>
      </c>
      <c r="U9" s="67">
        <f t="shared" si="17"/>
        <v>500.35</v>
      </c>
      <c r="V9" s="70">
        <v>0</v>
      </c>
      <c r="W9" s="70">
        <v>0</v>
      </c>
      <c r="X9" s="70">
        <v>150</v>
      </c>
      <c r="Y9" s="70">
        <v>0</v>
      </c>
      <c r="Z9" s="70">
        <v>0</v>
      </c>
      <c r="AA9" s="70">
        <v>150</v>
      </c>
      <c r="AB9" s="67">
        <f t="shared" si="18"/>
        <v>800.35</v>
      </c>
      <c r="AC9" s="70">
        <v>0</v>
      </c>
      <c r="AD9" s="70">
        <v>0</v>
      </c>
      <c r="AE9" s="70">
        <v>0</v>
      </c>
      <c r="AF9" s="70">
        <v>310</v>
      </c>
      <c r="AG9" s="70">
        <v>0</v>
      </c>
      <c r="AH9" s="70">
        <v>150</v>
      </c>
      <c r="AI9" s="67">
        <f t="shared" si="19"/>
        <v>759.99999999999989</v>
      </c>
    </row>
    <row r="10" spans="1:35" x14ac:dyDescent="0.2">
      <c r="A10" t="s">
        <v>118</v>
      </c>
      <c r="B10" s="53">
        <v>0</v>
      </c>
      <c r="C10" s="53">
        <v>0</v>
      </c>
      <c r="D10" s="53">
        <v>322.87</v>
      </c>
      <c r="E10" s="53">
        <v>0</v>
      </c>
      <c r="F10" s="53">
        <f>107.62+107.62</f>
        <v>215.24</v>
      </c>
      <c r="G10" s="53">
        <v>107.62</v>
      </c>
      <c r="H10" s="53">
        <v>0</v>
      </c>
      <c r="I10" s="53">
        <v>161.41999999999999</v>
      </c>
      <c r="J10" s="53">
        <v>107.62</v>
      </c>
      <c r="K10" s="53">
        <v>107.62</v>
      </c>
      <c r="L10" s="53">
        <v>107.62</v>
      </c>
      <c r="M10" s="53">
        <f>107.62+107.62</f>
        <v>215.24</v>
      </c>
      <c r="N10" s="67">
        <f t="shared" si="16"/>
        <v>1345.25</v>
      </c>
      <c r="O10" s="53">
        <v>108</v>
      </c>
      <c r="P10" s="53">
        <v>107.62</v>
      </c>
      <c r="Q10" s="70">
        <v>108</v>
      </c>
      <c r="R10" s="70">
        <v>108</v>
      </c>
      <c r="S10" s="70">
        <v>108</v>
      </c>
      <c r="T10" s="70">
        <v>108</v>
      </c>
      <c r="U10" s="67">
        <f t="shared" si="17"/>
        <v>1347.1399999999999</v>
      </c>
      <c r="V10" s="70">
        <v>108</v>
      </c>
      <c r="W10" s="70">
        <v>108</v>
      </c>
      <c r="X10" s="70">
        <v>108</v>
      </c>
      <c r="Y10" s="70">
        <v>108</v>
      </c>
      <c r="Z10" s="70">
        <v>108</v>
      </c>
      <c r="AA10" s="70">
        <v>108</v>
      </c>
      <c r="AB10" s="67">
        <f t="shared" si="18"/>
        <v>1295.6199999999999</v>
      </c>
      <c r="AC10" s="70">
        <v>108</v>
      </c>
      <c r="AD10" s="70">
        <v>108</v>
      </c>
      <c r="AE10" s="70">
        <v>350</v>
      </c>
      <c r="AF10" s="70">
        <v>108</v>
      </c>
      <c r="AG10" s="70">
        <v>108</v>
      </c>
      <c r="AH10" s="70">
        <v>108</v>
      </c>
      <c r="AI10" s="67">
        <f t="shared" si="19"/>
        <v>1538</v>
      </c>
    </row>
    <row r="11" spans="1:35" x14ac:dyDescent="0.2">
      <c r="A11" t="s">
        <v>75</v>
      </c>
      <c r="B11" s="53">
        <v>0</v>
      </c>
      <c r="C11" s="53">
        <v>0</v>
      </c>
      <c r="D11" s="53">
        <v>0</v>
      </c>
      <c r="E11" s="53">
        <v>0</v>
      </c>
      <c r="F11" s="53">
        <v>0</v>
      </c>
      <c r="G11" s="53">
        <v>0</v>
      </c>
      <c r="H11" s="53">
        <v>0</v>
      </c>
      <c r="I11" s="53">
        <v>0</v>
      </c>
      <c r="J11" s="53">
        <v>0</v>
      </c>
      <c r="K11" s="53">
        <v>0</v>
      </c>
      <c r="L11" s="53">
        <v>0</v>
      </c>
      <c r="M11" s="53">
        <v>0</v>
      </c>
      <c r="N11" s="67">
        <f t="shared" si="16"/>
        <v>0</v>
      </c>
      <c r="O11" s="53"/>
      <c r="P11" s="53">
        <v>0</v>
      </c>
      <c r="Q11" s="70">
        <v>0</v>
      </c>
      <c r="R11" s="70">
        <v>0</v>
      </c>
      <c r="S11" s="70">
        <v>0</v>
      </c>
      <c r="T11" s="70">
        <v>0</v>
      </c>
      <c r="U11" s="67">
        <f t="shared" si="17"/>
        <v>0</v>
      </c>
      <c r="V11" s="70">
        <v>0</v>
      </c>
      <c r="W11" s="70">
        <v>100</v>
      </c>
      <c r="X11" s="70">
        <v>0</v>
      </c>
      <c r="Y11" s="70">
        <v>0</v>
      </c>
      <c r="Z11" s="70">
        <v>0</v>
      </c>
      <c r="AA11" s="70">
        <v>0</v>
      </c>
      <c r="AB11" s="67">
        <f t="shared" si="18"/>
        <v>100</v>
      </c>
      <c r="AC11" s="70">
        <v>0</v>
      </c>
      <c r="AD11" s="70">
        <v>0</v>
      </c>
      <c r="AE11" s="70">
        <v>0</v>
      </c>
      <c r="AF11" s="70">
        <v>100</v>
      </c>
      <c r="AG11" s="70">
        <v>0</v>
      </c>
      <c r="AH11" s="70">
        <v>0</v>
      </c>
      <c r="AI11" s="67">
        <f t="shared" si="19"/>
        <v>200</v>
      </c>
    </row>
    <row r="12" spans="1:35" x14ac:dyDescent="0.2">
      <c r="A12" t="s">
        <v>76</v>
      </c>
      <c r="B12" s="53">
        <v>0</v>
      </c>
      <c r="C12" s="53">
        <v>0</v>
      </c>
      <c r="D12" s="53">
        <v>237.6</v>
      </c>
      <c r="E12" s="53">
        <v>0</v>
      </c>
      <c r="F12" s="53">
        <v>0</v>
      </c>
      <c r="G12" s="53">
        <v>0</v>
      </c>
      <c r="H12" s="53">
        <v>0</v>
      </c>
      <c r="I12" s="53">
        <v>0</v>
      </c>
      <c r="J12" s="53">
        <v>0</v>
      </c>
      <c r="K12" s="53">
        <v>0</v>
      </c>
      <c r="L12" s="53">
        <v>0</v>
      </c>
      <c r="M12" s="53">
        <v>0</v>
      </c>
      <c r="N12" s="67">
        <f t="shared" si="16"/>
        <v>237.6</v>
      </c>
      <c r="O12" s="53"/>
      <c r="P12" s="53">
        <v>0</v>
      </c>
      <c r="Q12" s="53">
        <v>252</v>
      </c>
      <c r="R12" s="70">
        <v>0</v>
      </c>
      <c r="S12" s="70">
        <v>0</v>
      </c>
      <c r="T12" s="70">
        <v>0</v>
      </c>
      <c r="U12" s="67">
        <f t="shared" si="17"/>
        <v>252.00000000000003</v>
      </c>
      <c r="V12" s="70">
        <v>0</v>
      </c>
      <c r="W12" s="70">
        <v>0</v>
      </c>
      <c r="X12" s="70">
        <v>0</v>
      </c>
      <c r="Y12" s="70">
        <v>0</v>
      </c>
      <c r="Z12" s="70">
        <v>0</v>
      </c>
      <c r="AA12" s="70">
        <v>0</v>
      </c>
      <c r="AB12" s="67">
        <f t="shared" si="18"/>
        <v>251.99999999999997</v>
      </c>
      <c r="AC12" s="70">
        <v>0</v>
      </c>
      <c r="AD12" s="70">
        <v>0</v>
      </c>
      <c r="AE12" s="70">
        <v>238</v>
      </c>
      <c r="AF12" s="70">
        <v>0</v>
      </c>
      <c r="AG12" s="70">
        <v>0</v>
      </c>
      <c r="AH12" s="70">
        <v>0</v>
      </c>
      <c r="AI12" s="67">
        <f t="shared" si="19"/>
        <v>238.00000000000003</v>
      </c>
    </row>
    <row r="13" spans="1:35" x14ac:dyDescent="0.2">
      <c r="A13" t="s">
        <v>77</v>
      </c>
      <c r="B13" s="53">
        <v>0</v>
      </c>
      <c r="C13" s="53">
        <v>584.21</v>
      </c>
      <c r="D13" s="53">
        <v>0</v>
      </c>
      <c r="E13" s="53">
        <v>0</v>
      </c>
      <c r="F13" s="53">
        <v>0</v>
      </c>
      <c r="G13" s="53">
        <v>0</v>
      </c>
      <c r="H13" s="53">
        <v>0</v>
      </c>
      <c r="I13" s="53">
        <v>0</v>
      </c>
      <c r="J13" s="53">
        <v>0</v>
      </c>
      <c r="K13" s="53">
        <v>0</v>
      </c>
      <c r="L13" s="53">
        <v>0</v>
      </c>
      <c r="M13" s="53">
        <v>0</v>
      </c>
      <c r="N13" s="67">
        <f t="shared" si="16"/>
        <v>584.21</v>
      </c>
      <c r="O13" s="53">
        <v>378.66</v>
      </c>
      <c r="P13" s="53">
        <v>0</v>
      </c>
      <c r="Q13" s="70">
        <v>0</v>
      </c>
      <c r="R13" s="70">
        <v>0</v>
      </c>
      <c r="S13" s="70">
        <v>0</v>
      </c>
      <c r="T13" s="70">
        <v>0</v>
      </c>
      <c r="U13" s="67">
        <f t="shared" si="17"/>
        <v>378.66000000000008</v>
      </c>
      <c r="V13" s="70">
        <v>0</v>
      </c>
      <c r="W13" s="70">
        <v>0</v>
      </c>
      <c r="X13" s="70">
        <v>0</v>
      </c>
      <c r="Y13" s="70">
        <v>0</v>
      </c>
      <c r="Z13" s="70">
        <v>0</v>
      </c>
      <c r="AA13" s="70">
        <v>0</v>
      </c>
      <c r="AB13" s="67">
        <f t="shared" si="18"/>
        <v>378.66000000000008</v>
      </c>
      <c r="AC13" s="70">
        <v>378.66</v>
      </c>
      <c r="AD13" s="70">
        <v>0</v>
      </c>
      <c r="AE13" s="70">
        <v>0</v>
      </c>
      <c r="AF13" s="70">
        <v>0</v>
      </c>
      <c r="AG13" s="70">
        <v>0</v>
      </c>
      <c r="AH13" s="70">
        <v>0</v>
      </c>
      <c r="AI13" s="67">
        <f t="shared" si="19"/>
        <v>378.66000000000008</v>
      </c>
    </row>
    <row r="14" spans="1:35" x14ac:dyDescent="0.2">
      <c r="A14" t="s">
        <v>78</v>
      </c>
      <c r="B14" s="53">
        <v>0</v>
      </c>
      <c r="C14" s="53">
        <v>50</v>
      </c>
      <c r="D14" s="53">
        <v>0</v>
      </c>
      <c r="E14" s="53">
        <v>0</v>
      </c>
      <c r="F14" s="53">
        <v>0</v>
      </c>
      <c r="G14" s="53">
        <v>0</v>
      </c>
      <c r="H14" s="53">
        <v>0</v>
      </c>
      <c r="I14" s="53">
        <v>0</v>
      </c>
      <c r="J14" s="53">
        <v>0</v>
      </c>
      <c r="K14" s="53">
        <v>0</v>
      </c>
      <c r="L14" s="53">
        <v>0</v>
      </c>
      <c r="M14" s="53">
        <v>0</v>
      </c>
      <c r="N14" s="67">
        <f t="shared" si="16"/>
        <v>50</v>
      </c>
      <c r="O14" s="53">
        <v>50</v>
      </c>
      <c r="P14" s="53">
        <v>0</v>
      </c>
      <c r="Q14" s="70">
        <v>0</v>
      </c>
      <c r="R14" s="70">
        <v>0</v>
      </c>
      <c r="S14" s="70">
        <v>0</v>
      </c>
      <c r="T14" s="70">
        <v>0</v>
      </c>
      <c r="U14" s="67">
        <f t="shared" si="17"/>
        <v>50</v>
      </c>
      <c r="V14" s="70">
        <v>0</v>
      </c>
      <c r="W14" s="70">
        <v>0</v>
      </c>
      <c r="X14" s="70">
        <v>0</v>
      </c>
      <c r="Y14" s="70">
        <v>0</v>
      </c>
      <c r="Z14" s="70">
        <v>0</v>
      </c>
      <c r="AA14" s="70">
        <v>0</v>
      </c>
      <c r="AB14" s="67">
        <f t="shared" si="18"/>
        <v>50</v>
      </c>
      <c r="AC14" s="70">
        <v>50</v>
      </c>
      <c r="AD14" s="70">
        <v>0</v>
      </c>
      <c r="AE14" s="70">
        <v>0</v>
      </c>
      <c r="AF14" s="70">
        <v>0</v>
      </c>
      <c r="AG14" s="70">
        <v>0</v>
      </c>
      <c r="AH14" s="70">
        <v>0</v>
      </c>
      <c r="AI14" s="67">
        <f t="shared" si="19"/>
        <v>50</v>
      </c>
    </row>
    <row r="15" spans="1:35" x14ac:dyDescent="0.2">
      <c r="A15" t="s">
        <v>131</v>
      </c>
      <c r="B15" s="53"/>
      <c r="C15" s="53"/>
      <c r="D15" s="53"/>
      <c r="E15" s="53"/>
      <c r="F15" s="53"/>
      <c r="G15" s="53"/>
      <c r="H15" s="53">
        <v>0</v>
      </c>
      <c r="I15" s="53">
        <v>0</v>
      </c>
      <c r="J15" s="53">
        <v>0</v>
      </c>
      <c r="K15" s="53">
        <v>0</v>
      </c>
      <c r="L15" s="53">
        <v>0</v>
      </c>
      <c r="M15" s="53">
        <v>0</v>
      </c>
      <c r="N15" s="67"/>
      <c r="O15" s="53">
        <v>6.3</v>
      </c>
      <c r="P15" s="53">
        <v>0</v>
      </c>
      <c r="Q15" s="70"/>
      <c r="R15" s="70"/>
      <c r="S15" s="70"/>
      <c r="T15" s="70"/>
      <c r="U15" s="67">
        <f t="shared" si="17"/>
        <v>6.3</v>
      </c>
      <c r="V15" s="70"/>
      <c r="W15" s="70"/>
      <c r="X15" s="70"/>
      <c r="Y15" s="70"/>
      <c r="Z15" s="70"/>
      <c r="AA15" s="70"/>
      <c r="AB15" s="67">
        <f t="shared" si="18"/>
        <v>6.3</v>
      </c>
      <c r="AC15" s="70"/>
      <c r="AD15" s="70"/>
      <c r="AE15" s="70"/>
      <c r="AF15" s="70"/>
      <c r="AG15" s="70"/>
      <c r="AH15" s="70"/>
      <c r="AI15" s="67"/>
    </row>
    <row r="16" spans="1:35" x14ac:dyDescent="0.2">
      <c r="A16" t="s">
        <v>79</v>
      </c>
      <c r="B16" s="53">
        <v>0</v>
      </c>
      <c r="C16" s="53">
        <v>0</v>
      </c>
      <c r="D16" s="53">
        <v>0</v>
      </c>
      <c r="E16" s="53">
        <v>0</v>
      </c>
      <c r="F16" s="53">
        <v>0</v>
      </c>
      <c r="G16" s="53">
        <v>0</v>
      </c>
      <c r="H16" s="53">
        <v>1156.72</v>
      </c>
      <c r="I16" s="53">
        <v>0</v>
      </c>
      <c r="J16" s="53">
        <v>0</v>
      </c>
      <c r="K16" s="53">
        <v>0</v>
      </c>
      <c r="L16" s="53">
        <v>0</v>
      </c>
      <c r="M16" s="53">
        <v>0</v>
      </c>
      <c r="N16" s="67">
        <f t="shared" si="16"/>
        <v>1156.72</v>
      </c>
      <c r="O16" s="53"/>
      <c r="P16" s="53">
        <v>0</v>
      </c>
      <c r="Q16" s="70">
        <v>0</v>
      </c>
      <c r="R16" s="70">
        <v>0</v>
      </c>
      <c r="S16" s="70">
        <v>0</v>
      </c>
      <c r="T16" s="70">
        <v>0</v>
      </c>
      <c r="U16" s="67">
        <f t="shared" si="17"/>
        <v>1156.72</v>
      </c>
      <c r="V16" s="70">
        <v>1200</v>
      </c>
      <c r="W16" s="70">
        <v>0</v>
      </c>
      <c r="X16" s="70">
        <v>0</v>
      </c>
      <c r="Y16" s="70">
        <v>0</v>
      </c>
      <c r="Z16" s="70">
        <v>0</v>
      </c>
      <c r="AA16" s="70">
        <v>0</v>
      </c>
      <c r="AB16" s="67">
        <f t="shared" si="18"/>
        <v>1200.0000000000002</v>
      </c>
      <c r="AC16" s="70">
        <v>0</v>
      </c>
      <c r="AD16" s="70">
        <v>0</v>
      </c>
      <c r="AE16" s="70">
        <v>0</v>
      </c>
      <c r="AF16" s="70">
        <v>0</v>
      </c>
      <c r="AG16" s="70">
        <v>0</v>
      </c>
      <c r="AH16" s="70">
        <v>0</v>
      </c>
      <c r="AI16" s="67">
        <f t="shared" si="19"/>
        <v>1199.9999999999998</v>
      </c>
    </row>
    <row r="17" spans="1:35" x14ac:dyDescent="0.2">
      <c r="A17" t="s">
        <v>4</v>
      </c>
      <c r="B17" s="53">
        <v>0</v>
      </c>
      <c r="C17" s="53">
        <v>0</v>
      </c>
      <c r="D17" s="53">
        <v>0</v>
      </c>
      <c r="E17" s="53">
        <v>0</v>
      </c>
      <c r="F17" s="53">
        <v>0</v>
      </c>
      <c r="G17" s="53">
        <v>0</v>
      </c>
      <c r="H17" s="53">
        <v>0</v>
      </c>
      <c r="I17" s="53">
        <v>0</v>
      </c>
      <c r="J17" s="53">
        <v>0</v>
      </c>
      <c r="K17" s="53">
        <v>74.069999999999993</v>
      </c>
      <c r="L17" s="53">
        <v>0</v>
      </c>
      <c r="M17" s="53">
        <v>0</v>
      </c>
      <c r="N17" s="67">
        <f t="shared" si="16"/>
        <v>74.069999999999993</v>
      </c>
      <c r="O17" s="53"/>
      <c r="P17" s="53">
        <v>0</v>
      </c>
      <c r="Q17" s="70">
        <v>0</v>
      </c>
      <c r="R17" s="70">
        <v>0</v>
      </c>
      <c r="S17" s="70">
        <v>0</v>
      </c>
      <c r="T17" s="70">
        <v>0</v>
      </c>
      <c r="U17" s="67">
        <f t="shared" si="17"/>
        <v>74.069999999999993</v>
      </c>
      <c r="V17" s="70">
        <v>0</v>
      </c>
      <c r="W17" s="70">
        <v>0</v>
      </c>
      <c r="X17" s="70">
        <v>0</v>
      </c>
      <c r="Y17" s="70">
        <v>75</v>
      </c>
      <c r="Z17" s="70">
        <v>0</v>
      </c>
      <c r="AA17" s="70">
        <v>0</v>
      </c>
      <c r="AB17" s="67">
        <f t="shared" si="18"/>
        <v>75</v>
      </c>
      <c r="AC17" s="70">
        <v>0</v>
      </c>
      <c r="AD17" s="70">
        <v>0</v>
      </c>
      <c r="AE17" s="70">
        <v>0</v>
      </c>
      <c r="AF17" s="70">
        <v>0</v>
      </c>
      <c r="AG17" s="70">
        <v>0</v>
      </c>
      <c r="AH17" s="70">
        <v>0</v>
      </c>
      <c r="AI17" s="67">
        <f t="shared" si="19"/>
        <v>75</v>
      </c>
    </row>
    <row r="18" spans="1:35" x14ac:dyDescent="0.2">
      <c r="A18" t="s">
        <v>0</v>
      </c>
      <c r="B18" s="53">
        <v>0</v>
      </c>
      <c r="C18" s="53">
        <v>0</v>
      </c>
      <c r="D18" s="53">
        <v>0</v>
      </c>
      <c r="E18" s="53">
        <v>0</v>
      </c>
      <c r="F18" s="53">
        <v>14.6</v>
      </c>
      <c r="G18" s="53">
        <v>0</v>
      </c>
      <c r="H18" s="53">
        <v>0</v>
      </c>
      <c r="I18" s="53">
        <v>0</v>
      </c>
      <c r="J18" s="53">
        <v>0</v>
      </c>
      <c r="K18" s="53">
        <v>0</v>
      </c>
      <c r="L18" s="53">
        <v>0</v>
      </c>
      <c r="M18" s="53">
        <v>0</v>
      </c>
      <c r="N18" s="67">
        <f t="shared" si="16"/>
        <v>14.6</v>
      </c>
      <c r="O18" s="53"/>
      <c r="P18" s="53">
        <v>0</v>
      </c>
      <c r="Q18" s="70">
        <v>0</v>
      </c>
      <c r="R18" s="70">
        <v>0</v>
      </c>
      <c r="S18" s="70">
        <v>0</v>
      </c>
      <c r="T18" s="70">
        <v>0</v>
      </c>
      <c r="U18" s="67">
        <f t="shared" si="17"/>
        <v>0</v>
      </c>
      <c r="V18" s="70">
        <v>0</v>
      </c>
      <c r="W18" s="70">
        <v>0</v>
      </c>
      <c r="X18" s="70">
        <v>0</v>
      </c>
      <c r="Y18" s="70">
        <v>0</v>
      </c>
      <c r="Z18" s="70">
        <v>0</v>
      </c>
      <c r="AA18" s="70">
        <v>0</v>
      </c>
      <c r="AB18" s="67">
        <f t="shared" si="18"/>
        <v>0</v>
      </c>
      <c r="AC18" s="70">
        <v>10</v>
      </c>
      <c r="AD18" s="70">
        <v>0</v>
      </c>
      <c r="AE18" s="70">
        <v>0</v>
      </c>
      <c r="AF18" s="70">
        <v>0</v>
      </c>
      <c r="AG18" s="70">
        <v>0</v>
      </c>
      <c r="AH18" s="70">
        <v>0</v>
      </c>
      <c r="AI18" s="67">
        <f t="shared" si="19"/>
        <v>10</v>
      </c>
    </row>
    <row r="19" spans="1:35" x14ac:dyDescent="0.2">
      <c r="A19" t="s">
        <v>80</v>
      </c>
      <c r="B19" s="53">
        <v>0</v>
      </c>
      <c r="C19" s="53">
        <v>0</v>
      </c>
      <c r="D19" s="53">
        <v>0</v>
      </c>
      <c r="E19" s="53">
        <v>0</v>
      </c>
      <c r="F19" s="53">
        <v>10</v>
      </c>
      <c r="G19" s="53">
        <v>0</v>
      </c>
      <c r="H19" s="53">
        <v>0</v>
      </c>
      <c r="I19" s="53">
        <v>0</v>
      </c>
      <c r="J19" s="53">
        <v>0</v>
      </c>
      <c r="K19" s="53">
        <v>0</v>
      </c>
      <c r="L19" s="53">
        <v>0</v>
      </c>
      <c r="M19" s="53">
        <v>0</v>
      </c>
      <c r="N19" s="67">
        <f t="shared" si="16"/>
        <v>10</v>
      </c>
      <c r="O19" s="53"/>
      <c r="P19" s="53">
        <v>0</v>
      </c>
      <c r="Q19" s="70">
        <v>0</v>
      </c>
      <c r="R19" s="70">
        <v>0</v>
      </c>
      <c r="S19" s="70">
        <v>10</v>
      </c>
      <c r="T19" s="70">
        <v>0</v>
      </c>
      <c r="U19" s="67">
        <f t="shared" si="17"/>
        <v>10</v>
      </c>
      <c r="V19" s="70">
        <v>0</v>
      </c>
      <c r="W19" s="70">
        <v>0</v>
      </c>
      <c r="X19" s="70">
        <v>0</v>
      </c>
      <c r="Y19" s="70">
        <v>0</v>
      </c>
      <c r="Z19" s="70">
        <v>0</v>
      </c>
      <c r="AA19" s="70">
        <v>0</v>
      </c>
      <c r="AB19" s="67">
        <f t="shared" si="18"/>
        <v>10</v>
      </c>
      <c r="AC19" s="70">
        <v>0</v>
      </c>
      <c r="AD19" s="70">
        <v>0</v>
      </c>
      <c r="AE19" s="70">
        <v>0</v>
      </c>
      <c r="AF19" s="70">
        <v>0</v>
      </c>
      <c r="AG19" s="70">
        <v>10</v>
      </c>
      <c r="AH19" s="70">
        <v>0</v>
      </c>
      <c r="AI19" s="67">
        <f t="shared" si="19"/>
        <v>10</v>
      </c>
    </row>
    <row r="20" spans="1:35" x14ac:dyDescent="0.2">
      <c r="A20" t="s">
        <v>81</v>
      </c>
      <c r="B20" s="53">
        <v>0</v>
      </c>
      <c r="C20" s="53">
        <v>0</v>
      </c>
      <c r="D20" s="53">
        <v>0</v>
      </c>
      <c r="E20" s="53">
        <v>0</v>
      </c>
      <c r="F20" s="53">
        <v>0</v>
      </c>
      <c r="G20" s="53">
        <v>0</v>
      </c>
      <c r="H20" s="53">
        <v>0</v>
      </c>
      <c r="I20" s="53">
        <v>0</v>
      </c>
      <c r="J20" s="53">
        <v>0</v>
      </c>
      <c r="K20" s="53">
        <v>0</v>
      </c>
      <c r="L20" s="53">
        <v>0</v>
      </c>
      <c r="M20" s="53">
        <v>0</v>
      </c>
      <c r="N20" s="67">
        <f t="shared" si="16"/>
        <v>0</v>
      </c>
      <c r="O20" s="53"/>
      <c r="P20" s="53">
        <v>0</v>
      </c>
      <c r="Q20" s="70">
        <v>0</v>
      </c>
      <c r="R20" s="70">
        <v>0</v>
      </c>
      <c r="S20" s="70">
        <v>0</v>
      </c>
      <c r="T20" s="70">
        <v>0</v>
      </c>
      <c r="U20" s="67">
        <f t="shared" si="17"/>
        <v>0</v>
      </c>
      <c r="V20" s="70">
        <v>0</v>
      </c>
      <c r="W20" s="70">
        <v>0</v>
      </c>
      <c r="X20" s="70">
        <v>0</v>
      </c>
      <c r="Y20" s="70">
        <v>0</v>
      </c>
      <c r="Z20" s="70">
        <v>0</v>
      </c>
      <c r="AA20" s="70">
        <v>0</v>
      </c>
      <c r="AB20" s="67">
        <f t="shared" si="18"/>
        <v>0</v>
      </c>
      <c r="AC20" s="70">
        <v>0</v>
      </c>
      <c r="AD20" s="70">
        <v>0</v>
      </c>
      <c r="AE20" s="70">
        <v>0</v>
      </c>
      <c r="AF20" s="70">
        <v>0</v>
      </c>
      <c r="AG20" s="70">
        <v>0</v>
      </c>
      <c r="AH20" s="70">
        <v>0</v>
      </c>
      <c r="AI20" s="67">
        <f t="shared" si="19"/>
        <v>0</v>
      </c>
    </row>
    <row r="21" spans="1:35" x14ac:dyDescent="0.2">
      <c r="A21" t="s">
        <v>82</v>
      </c>
      <c r="B21" s="54">
        <v>0</v>
      </c>
      <c r="C21" s="54">
        <v>0</v>
      </c>
      <c r="D21" s="54">
        <v>0</v>
      </c>
      <c r="E21" s="54">
        <v>0</v>
      </c>
      <c r="F21" s="54">
        <v>0</v>
      </c>
      <c r="G21" s="54">
        <v>0</v>
      </c>
      <c r="H21" s="54">
        <v>0</v>
      </c>
      <c r="I21" s="54">
        <v>0</v>
      </c>
      <c r="J21" s="54">
        <v>0</v>
      </c>
      <c r="K21" s="54">
        <v>36.85</v>
      </c>
      <c r="L21" s="54">
        <v>0</v>
      </c>
      <c r="M21" s="54">
        <v>0</v>
      </c>
      <c r="N21" s="68">
        <f t="shared" si="16"/>
        <v>36.85</v>
      </c>
      <c r="O21" s="54"/>
      <c r="P21" s="54">
        <v>0</v>
      </c>
      <c r="Q21" s="71">
        <v>0</v>
      </c>
      <c r="R21" s="71">
        <v>0</v>
      </c>
      <c r="S21" s="71">
        <v>0</v>
      </c>
      <c r="T21" s="71">
        <v>0</v>
      </c>
      <c r="U21" s="68">
        <f t="shared" si="17"/>
        <v>36.85</v>
      </c>
      <c r="V21" s="71">
        <v>0</v>
      </c>
      <c r="W21" s="71">
        <v>0</v>
      </c>
      <c r="X21" s="71">
        <v>0</v>
      </c>
      <c r="Y21" s="71">
        <v>60</v>
      </c>
      <c r="Z21" s="71">
        <v>0</v>
      </c>
      <c r="AA21" s="71">
        <v>0</v>
      </c>
      <c r="AB21" s="68">
        <f t="shared" si="18"/>
        <v>59.999999999999993</v>
      </c>
      <c r="AC21" s="71">
        <v>0</v>
      </c>
      <c r="AD21" s="71">
        <v>0</v>
      </c>
      <c r="AE21" s="71">
        <v>0</v>
      </c>
      <c r="AF21" s="71">
        <v>0</v>
      </c>
      <c r="AG21" s="71">
        <v>0</v>
      </c>
      <c r="AH21" s="71">
        <v>0</v>
      </c>
      <c r="AI21" s="68">
        <f t="shared" si="19"/>
        <v>60.000000000000007</v>
      </c>
    </row>
    <row r="22" spans="1:35" x14ac:dyDescent="0.2">
      <c r="B22" s="53">
        <f t="shared" ref="B22:M22" si="20">SUM(B7:B21)</f>
        <v>92.47</v>
      </c>
      <c r="C22" s="53">
        <f t="shared" si="20"/>
        <v>737.94</v>
      </c>
      <c r="D22" s="53">
        <f t="shared" si="20"/>
        <v>663.08</v>
      </c>
      <c r="E22" s="53">
        <f t="shared" si="20"/>
        <v>401.34999999999997</v>
      </c>
      <c r="F22" s="53">
        <f t="shared" si="20"/>
        <v>332.81000000000006</v>
      </c>
      <c r="G22" s="53">
        <f t="shared" si="20"/>
        <v>200.29000000000002</v>
      </c>
      <c r="H22" s="53">
        <f t="shared" si="20"/>
        <v>1249.98</v>
      </c>
      <c r="I22" s="53">
        <f t="shared" si="20"/>
        <v>257.15999999999997</v>
      </c>
      <c r="J22" s="53">
        <f t="shared" si="20"/>
        <v>203.57</v>
      </c>
      <c r="K22" s="53">
        <f t="shared" si="20"/>
        <v>314.08000000000004</v>
      </c>
      <c r="L22" s="53">
        <f t="shared" si="20"/>
        <v>203.39</v>
      </c>
      <c r="M22" s="53">
        <f t="shared" si="20"/>
        <v>310.15999999999997</v>
      </c>
      <c r="N22" s="67">
        <f t="shared" si="16"/>
        <v>4966.28</v>
      </c>
      <c r="O22" s="53">
        <f t="shared" ref="O22:T22" si="21">SUM(O7:O21)</f>
        <v>829.2</v>
      </c>
      <c r="P22" s="53">
        <f t="shared" si="21"/>
        <v>203.01</v>
      </c>
      <c r="Q22" s="53">
        <f t="shared" si="21"/>
        <v>458</v>
      </c>
      <c r="R22" s="53">
        <f t="shared" si="21"/>
        <v>516</v>
      </c>
      <c r="S22" s="53">
        <f t="shared" si="21"/>
        <v>216</v>
      </c>
      <c r="T22" s="53">
        <f t="shared" si="21"/>
        <v>206</v>
      </c>
      <c r="U22" s="67">
        <f t="shared" ref="U22" si="22">SUM(H22:T22)-N22</f>
        <v>4966.55</v>
      </c>
      <c r="V22" s="53">
        <f t="shared" ref="V22:AA22" si="23">SUM(V7:V21)</f>
        <v>1409</v>
      </c>
      <c r="W22" s="53">
        <f t="shared" si="23"/>
        <v>309</v>
      </c>
      <c r="X22" s="53">
        <f t="shared" si="23"/>
        <v>359</v>
      </c>
      <c r="Y22" s="53">
        <f t="shared" si="23"/>
        <v>344</v>
      </c>
      <c r="Z22" s="53">
        <f t="shared" si="23"/>
        <v>209</v>
      </c>
      <c r="AA22" s="53">
        <f t="shared" si="23"/>
        <v>359</v>
      </c>
      <c r="AB22" s="67">
        <f>SUM(O22:AA22)-U22</f>
        <v>5417.21</v>
      </c>
      <c r="AC22" s="53">
        <f t="shared" ref="AC22:AH22" si="24">SUM(AC7:AC21)</f>
        <v>647.66000000000008</v>
      </c>
      <c r="AD22" s="53">
        <f t="shared" si="24"/>
        <v>209</v>
      </c>
      <c r="AE22" s="53">
        <f t="shared" si="24"/>
        <v>689</v>
      </c>
      <c r="AF22" s="53">
        <f t="shared" si="24"/>
        <v>619</v>
      </c>
      <c r="AG22" s="53">
        <f t="shared" si="24"/>
        <v>219</v>
      </c>
      <c r="AH22" s="53">
        <f t="shared" si="24"/>
        <v>359</v>
      </c>
      <c r="AI22" s="67">
        <f>SUM(V22:AH22)-AB22</f>
        <v>5731.6599999999989</v>
      </c>
    </row>
    <row r="24" spans="1:35" ht="15" thickBot="1" x14ac:dyDescent="0.25">
      <c r="A24" t="s">
        <v>115</v>
      </c>
      <c r="B24" s="56">
        <f t="shared" ref="B24:AI24" si="25">+B4-B22</f>
        <v>-92.47</v>
      </c>
      <c r="C24" s="56">
        <f t="shared" si="25"/>
        <v>-737.94</v>
      </c>
      <c r="D24" s="56">
        <f t="shared" si="25"/>
        <v>-413.08000000000004</v>
      </c>
      <c r="E24" s="56">
        <f t="shared" si="25"/>
        <v>-401.34999999999997</v>
      </c>
      <c r="F24" s="56">
        <f t="shared" si="25"/>
        <v>-332.81000000000006</v>
      </c>
      <c r="G24" s="56">
        <f t="shared" si="25"/>
        <v>-200.29000000000002</v>
      </c>
      <c r="H24" s="56">
        <f t="shared" si="25"/>
        <v>9748.02</v>
      </c>
      <c r="I24" s="56">
        <f t="shared" si="25"/>
        <v>-257.15999999999997</v>
      </c>
      <c r="J24" s="56">
        <f t="shared" si="25"/>
        <v>-203.57</v>
      </c>
      <c r="K24" s="56">
        <f t="shared" si="25"/>
        <v>-314.08000000000004</v>
      </c>
      <c r="L24" s="56">
        <f t="shared" si="25"/>
        <v>-203.39</v>
      </c>
      <c r="M24" s="56">
        <f t="shared" si="25"/>
        <v>-60.159999999999968</v>
      </c>
      <c r="N24" s="56">
        <f t="shared" si="25"/>
        <v>6531.72</v>
      </c>
      <c r="O24" s="56">
        <f t="shared" si="25"/>
        <v>-829.2</v>
      </c>
      <c r="P24" s="56">
        <f t="shared" si="25"/>
        <v>-203.01</v>
      </c>
      <c r="Q24" s="56">
        <f t="shared" si="25"/>
        <v>-458</v>
      </c>
      <c r="R24" s="56">
        <f t="shared" si="25"/>
        <v>-516</v>
      </c>
      <c r="S24" s="56">
        <f t="shared" si="25"/>
        <v>-216</v>
      </c>
      <c r="T24" s="56">
        <f t="shared" si="25"/>
        <v>-206</v>
      </c>
      <c r="U24" s="56">
        <f t="shared" si="25"/>
        <v>6281.45</v>
      </c>
      <c r="V24" s="56">
        <f t="shared" si="25"/>
        <v>-1409</v>
      </c>
      <c r="W24" s="56">
        <f t="shared" si="25"/>
        <v>-309</v>
      </c>
      <c r="X24" s="56">
        <f t="shared" si="25"/>
        <v>-359</v>
      </c>
      <c r="Y24" s="56">
        <f t="shared" si="25"/>
        <v>-344</v>
      </c>
      <c r="Z24" s="56">
        <f t="shared" si="25"/>
        <v>-209</v>
      </c>
      <c r="AA24" s="56">
        <f t="shared" si="25"/>
        <v>-359</v>
      </c>
      <c r="AB24" s="56">
        <f t="shared" si="25"/>
        <v>-5417.21</v>
      </c>
      <c r="AC24" s="56">
        <f t="shared" si="25"/>
        <v>-647.66000000000008</v>
      </c>
      <c r="AD24" s="56">
        <f t="shared" si="25"/>
        <v>-209</v>
      </c>
      <c r="AE24" s="56">
        <f t="shared" si="25"/>
        <v>-689</v>
      </c>
      <c r="AF24" s="56">
        <f t="shared" si="25"/>
        <v>-619</v>
      </c>
      <c r="AG24" s="56">
        <f t="shared" si="25"/>
        <v>-219</v>
      </c>
      <c r="AH24" s="56">
        <f t="shared" si="25"/>
        <v>-359</v>
      </c>
      <c r="AI24" s="56">
        <f t="shared" si="25"/>
        <v>-5731.6599999999989</v>
      </c>
    </row>
    <row r="25" spans="1:35" ht="15" thickTop="1" x14ac:dyDescent="0.2"/>
  </sheetData>
  <pageMargins left="0" right="0" top="0.25" bottom="0.2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B3B39-3786-48F7-9402-356B46C39CE5}">
  <sheetPr>
    <pageSetUpPr fitToPage="1"/>
  </sheetPr>
  <dimension ref="A2:AK32"/>
  <sheetViews>
    <sheetView topLeftCell="A4" workbookViewId="0">
      <selection activeCell="L11" sqref="L11:AH12"/>
    </sheetView>
  </sheetViews>
  <sheetFormatPr defaultRowHeight="14.25" x14ac:dyDescent="0.2"/>
  <cols>
    <col min="1" max="1" width="77.625" customWidth="1"/>
    <col min="2" max="2" width="10" customWidth="1"/>
    <col min="3" max="3" width="11.125" bestFit="1" customWidth="1"/>
    <col min="4" max="4" width="8.625" customWidth="1"/>
    <col min="5" max="11" width="10.5" customWidth="1"/>
    <col min="12" max="12" width="9.75" customWidth="1"/>
    <col min="13" max="13" width="9.875" customWidth="1"/>
    <col min="14" max="34" width="8.75" customWidth="1"/>
    <col min="35" max="35" width="10.625" customWidth="1"/>
    <col min="36" max="36" width="11.5" customWidth="1"/>
  </cols>
  <sheetData>
    <row r="2" spans="1:37" s="55" customFormat="1" ht="30" x14ac:dyDescent="0.25">
      <c r="A2" s="62" t="s">
        <v>129</v>
      </c>
      <c r="B2" s="62"/>
      <c r="C2" s="62"/>
      <c r="D2" s="62"/>
      <c r="E2" s="62" t="s">
        <v>100</v>
      </c>
      <c r="F2" s="62" t="s">
        <v>101</v>
      </c>
      <c r="G2" s="62" t="s">
        <v>102</v>
      </c>
      <c r="H2" s="62" t="s">
        <v>103</v>
      </c>
      <c r="I2" s="62" t="s">
        <v>104</v>
      </c>
      <c r="J2" s="62" t="s">
        <v>105</v>
      </c>
      <c r="K2" s="62" t="s">
        <v>106</v>
      </c>
      <c r="L2" s="62" t="s">
        <v>113</v>
      </c>
      <c r="M2" s="62"/>
      <c r="N2" s="62"/>
      <c r="O2" s="62"/>
      <c r="P2" s="62"/>
      <c r="Q2" s="62"/>
      <c r="R2" s="62"/>
      <c r="S2" s="62"/>
      <c r="T2" s="62"/>
      <c r="U2" s="62"/>
      <c r="V2" s="62"/>
      <c r="W2" s="62"/>
      <c r="X2" s="62"/>
      <c r="Y2" s="62"/>
      <c r="Z2" s="62"/>
      <c r="AA2" s="62"/>
      <c r="AB2" s="62"/>
      <c r="AC2" s="62"/>
      <c r="AD2" s="62"/>
      <c r="AE2" s="62"/>
      <c r="AF2" s="62"/>
      <c r="AG2" s="62"/>
      <c r="AH2" s="62"/>
      <c r="AI2" s="62"/>
      <c r="AJ2" s="64" t="s">
        <v>109</v>
      </c>
      <c r="AK2" s="64" t="s">
        <v>111</v>
      </c>
    </row>
    <row r="3" spans="1:37" s="55" customFormat="1" ht="60" x14ac:dyDescent="0.25">
      <c r="A3" s="63" t="s">
        <v>108</v>
      </c>
      <c r="B3" s="63" t="s">
        <v>98</v>
      </c>
      <c r="C3" s="63" t="s">
        <v>99</v>
      </c>
      <c r="D3" s="63" t="s">
        <v>132</v>
      </c>
      <c r="E3" s="63">
        <v>1</v>
      </c>
      <c r="F3" s="63">
        <v>2</v>
      </c>
      <c r="G3" s="63">
        <v>3</v>
      </c>
      <c r="H3" s="63">
        <v>4</v>
      </c>
      <c r="I3" s="63">
        <v>5</v>
      </c>
      <c r="J3" s="63">
        <v>6</v>
      </c>
      <c r="K3" s="63">
        <v>7</v>
      </c>
      <c r="L3" s="63">
        <v>8</v>
      </c>
      <c r="M3" s="63">
        <v>9</v>
      </c>
      <c r="N3" s="63">
        <v>10</v>
      </c>
      <c r="O3" s="63">
        <v>11</v>
      </c>
      <c r="P3" s="63">
        <v>12</v>
      </c>
      <c r="Q3" s="63">
        <v>13</v>
      </c>
      <c r="R3" s="63">
        <v>14</v>
      </c>
      <c r="S3" s="63">
        <v>15</v>
      </c>
      <c r="T3" s="63">
        <v>16</v>
      </c>
      <c r="U3" s="63">
        <v>17</v>
      </c>
      <c r="V3" s="63">
        <v>18</v>
      </c>
      <c r="W3" s="63">
        <v>19</v>
      </c>
      <c r="X3" s="63">
        <v>20</v>
      </c>
      <c r="Y3" s="63">
        <v>21</v>
      </c>
      <c r="Z3" s="63">
        <v>22</v>
      </c>
      <c r="AA3" s="63">
        <v>23</v>
      </c>
      <c r="AB3" s="63">
        <v>24</v>
      </c>
      <c r="AC3" s="63">
        <v>25</v>
      </c>
      <c r="AD3" s="63">
        <v>26</v>
      </c>
      <c r="AE3" s="63">
        <v>27</v>
      </c>
      <c r="AF3" s="63">
        <v>28</v>
      </c>
      <c r="AG3" s="63">
        <v>29</v>
      </c>
      <c r="AH3" s="63">
        <v>30</v>
      </c>
      <c r="AI3" s="63" t="s">
        <v>136</v>
      </c>
      <c r="AJ3" s="65" t="s">
        <v>135</v>
      </c>
      <c r="AK3" s="65" t="s">
        <v>112</v>
      </c>
    </row>
    <row r="4" spans="1:37" ht="15" x14ac:dyDescent="0.2">
      <c r="A4" s="58" t="s">
        <v>91</v>
      </c>
      <c r="B4" s="59">
        <f>60/12</f>
        <v>5</v>
      </c>
      <c r="C4" s="60">
        <v>1000</v>
      </c>
      <c r="D4" s="61">
        <f t="shared" ref="D4:D12" si="0">+C4/B4</f>
        <v>200</v>
      </c>
      <c r="E4" s="104">
        <v>216</v>
      </c>
      <c r="F4" s="104">
        <v>216</v>
      </c>
      <c r="G4" s="104">
        <v>216</v>
      </c>
      <c r="H4" s="104">
        <v>132</v>
      </c>
      <c r="I4" s="104">
        <v>132</v>
      </c>
      <c r="J4" s="104">
        <v>132</v>
      </c>
      <c r="K4" s="104">
        <v>132</v>
      </c>
      <c r="L4" s="61">
        <v>0</v>
      </c>
      <c r="M4" s="61"/>
      <c r="N4" s="61"/>
      <c r="O4" s="61"/>
      <c r="P4" s="61"/>
      <c r="Q4" s="61"/>
      <c r="R4" s="61"/>
      <c r="S4" s="61"/>
      <c r="T4" s="61"/>
      <c r="U4" s="61"/>
      <c r="V4" s="61"/>
      <c r="W4" s="61"/>
      <c r="X4" s="61"/>
      <c r="Y4" s="61"/>
      <c r="Z4" s="61"/>
      <c r="AA4" s="61"/>
      <c r="AB4" s="61"/>
      <c r="AC4" s="61"/>
      <c r="AD4" s="61"/>
      <c r="AE4" s="61"/>
      <c r="AF4" s="61"/>
      <c r="AG4" s="61"/>
      <c r="AH4" s="61"/>
      <c r="AI4" s="61">
        <f>SUM(E4:L4)</f>
        <v>1176</v>
      </c>
      <c r="AJ4" s="61">
        <f>SUM(E4:AH4)</f>
        <v>1176</v>
      </c>
      <c r="AK4" s="61">
        <f>+C4-AJ4</f>
        <v>-176</v>
      </c>
    </row>
    <row r="5" spans="1:37" ht="15" x14ac:dyDescent="0.2">
      <c r="A5" s="58" t="s">
        <v>87</v>
      </c>
      <c r="B5" s="59">
        <f>84/12</f>
        <v>7</v>
      </c>
      <c r="C5" s="60">
        <v>600</v>
      </c>
      <c r="D5" s="61">
        <f t="shared" si="0"/>
        <v>85.714285714285708</v>
      </c>
      <c r="E5" s="104">
        <v>86</v>
      </c>
      <c r="F5" s="104">
        <v>86</v>
      </c>
      <c r="G5" s="104">
        <v>86</v>
      </c>
      <c r="H5" s="104">
        <v>86</v>
      </c>
      <c r="I5" s="104">
        <v>86</v>
      </c>
      <c r="J5" s="104">
        <v>86</v>
      </c>
      <c r="K5" s="104">
        <v>86</v>
      </c>
      <c r="L5" s="61">
        <v>0</v>
      </c>
      <c r="M5" s="61"/>
      <c r="N5" s="61"/>
      <c r="O5" s="61"/>
      <c r="P5" s="61"/>
      <c r="Q5" s="61"/>
      <c r="R5" s="61"/>
      <c r="S5" s="61"/>
      <c r="T5" s="61"/>
      <c r="U5" s="61"/>
      <c r="V5" s="61"/>
      <c r="W5" s="61"/>
      <c r="X5" s="61"/>
      <c r="Y5" s="61"/>
      <c r="Z5" s="61"/>
      <c r="AA5" s="61"/>
      <c r="AB5" s="61"/>
      <c r="AC5" s="61"/>
      <c r="AD5" s="61"/>
      <c r="AE5" s="61"/>
      <c r="AF5" s="61"/>
      <c r="AG5" s="61"/>
      <c r="AH5" s="61"/>
      <c r="AI5" s="61">
        <f t="shared" ref="AI5:AI12" si="1">SUM(E5:L5)</f>
        <v>602</v>
      </c>
      <c r="AJ5" s="61">
        <f t="shared" ref="AJ5:AJ12" si="2">SUM(E5:AH5)</f>
        <v>602</v>
      </c>
      <c r="AK5" s="61">
        <f t="shared" ref="AK5:AK12" si="3">+C5-AJ5</f>
        <v>-2</v>
      </c>
    </row>
    <row r="6" spans="1:37" ht="15" x14ac:dyDescent="0.2">
      <c r="A6" s="58" t="s">
        <v>107</v>
      </c>
      <c r="B6" s="59">
        <f>96/12</f>
        <v>8</v>
      </c>
      <c r="C6" s="60">
        <v>7000</v>
      </c>
      <c r="D6" s="61">
        <f t="shared" si="0"/>
        <v>875</v>
      </c>
      <c r="E6" s="104">
        <v>527</v>
      </c>
      <c r="F6" s="104">
        <v>527</v>
      </c>
      <c r="G6" s="104">
        <v>527</v>
      </c>
      <c r="H6" s="104">
        <f>527-7003.75</f>
        <v>-6476.75</v>
      </c>
      <c r="I6" s="104">
        <v>527</v>
      </c>
      <c r="J6" s="104">
        <v>875</v>
      </c>
      <c r="K6" s="104">
        <v>875</v>
      </c>
      <c r="L6" s="102">
        <v>1926</v>
      </c>
      <c r="M6" s="102">
        <v>1926</v>
      </c>
      <c r="N6" s="102">
        <v>1926</v>
      </c>
      <c r="O6" s="102">
        <v>1926</v>
      </c>
      <c r="P6" s="102">
        <v>1926</v>
      </c>
      <c r="Q6" s="61"/>
      <c r="R6" s="61"/>
      <c r="S6" s="61"/>
      <c r="T6" s="61"/>
      <c r="U6" s="61"/>
      <c r="V6" s="61"/>
      <c r="W6" s="61"/>
      <c r="X6" s="61"/>
      <c r="Y6" s="61"/>
      <c r="Z6" s="61"/>
      <c r="AA6" s="61"/>
      <c r="AB6" s="61"/>
      <c r="AC6" s="61"/>
      <c r="AD6" s="61"/>
      <c r="AE6" s="61"/>
      <c r="AF6" s="61"/>
      <c r="AG6" s="61"/>
      <c r="AH6" s="61"/>
      <c r="AI6" s="61">
        <f>SUM(E6:L6)</f>
        <v>-692.75</v>
      </c>
      <c r="AJ6" s="61">
        <f t="shared" si="2"/>
        <v>7011.25</v>
      </c>
      <c r="AK6" s="61">
        <f>+C6-AJ6</f>
        <v>-11.25</v>
      </c>
    </row>
    <row r="7" spans="1:37" ht="15" x14ac:dyDescent="0.2">
      <c r="A7" s="58" t="s">
        <v>88</v>
      </c>
      <c r="B7" s="59">
        <f>120/12</f>
        <v>10</v>
      </c>
      <c r="C7" s="60">
        <v>5000</v>
      </c>
      <c r="D7" s="61">
        <f t="shared" si="0"/>
        <v>500</v>
      </c>
      <c r="E7" s="104">
        <v>500</v>
      </c>
      <c r="F7" s="104">
        <v>500</v>
      </c>
      <c r="G7" s="104">
        <v>500</v>
      </c>
      <c r="H7" s="104">
        <v>500</v>
      </c>
      <c r="I7" s="104">
        <v>500</v>
      </c>
      <c r="J7" s="104">
        <v>500</v>
      </c>
      <c r="K7" s="104">
        <v>500</v>
      </c>
      <c r="L7" s="102">
        <v>500</v>
      </c>
      <c r="M7" s="102">
        <v>500</v>
      </c>
      <c r="N7" s="102">
        <v>500</v>
      </c>
      <c r="O7" s="61"/>
      <c r="P7" s="61"/>
      <c r="Q7" s="61"/>
      <c r="R7" s="61"/>
      <c r="S7" s="61"/>
      <c r="T7" s="61"/>
      <c r="U7" s="61"/>
      <c r="V7" s="61"/>
      <c r="W7" s="61"/>
      <c r="X7" s="61"/>
      <c r="Y7" s="61"/>
      <c r="Z7" s="61"/>
      <c r="AA7" s="61"/>
      <c r="AB7" s="61"/>
      <c r="AC7" s="61"/>
      <c r="AD7" s="61"/>
      <c r="AE7" s="61"/>
      <c r="AF7" s="61"/>
      <c r="AG7" s="61"/>
      <c r="AH7" s="61"/>
      <c r="AI7" s="61">
        <f t="shared" si="1"/>
        <v>4000</v>
      </c>
      <c r="AJ7" s="61">
        <f t="shared" si="2"/>
        <v>5000</v>
      </c>
      <c r="AK7" s="61">
        <f t="shared" si="3"/>
        <v>0</v>
      </c>
    </row>
    <row r="8" spans="1:37" ht="15" x14ac:dyDescent="0.2">
      <c r="A8" s="58" t="s">
        <v>89</v>
      </c>
      <c r="B8" s="59">
        <f>120/12</f>
        <v>10</v>
      </c>
      <c r="C8" s="60">
        <v>1500</v>
      </c>
      <c r="D8" s="61">
        <f t="shared" si="0"/>
        <v>150</v>
      </c>
      <c r="E8" s="104">
        <v>150</v>
      </c>
      <c r="F8" s="104">
        <v>150</v>
      </c>
      <c r="G8" s="104">
        <v>150</v>
      </c>
      <c r="H8" s="104">
        <f>150-801</f>
        <v>-651</v>
      </c>
      <c r="I8" s="104">
        <v>150</v>
      </c>
      <c r="J8" s="104">
        <v>150</v>
      </c>
      <c r="K8" s="104">
        <v>150</v>
      </c>
      <c r="L8" s="102">
        <v>150</v>
      </c>
      <c r="M8" s="102">
        <v>150</v>
      </c>
      <c r="N8" s="102">
        <v>150</v>
      </c>
      <c r="O8" s="102">
        <v>150</v>
      </c>
      <c r="P8" s="102">
        <v>150</v>
      </c>
      <c r="Q8" s="102">
        <v>150</v>
      </c>
      <c r="R8" s="102">
        <v>150</v>
      </c>
      <c r="S8" s="61"/>
      <c r="T8" s="61"/>
      <c r="U8" s="61"/>
      <c r="V8" s="61"/>
      <c r="W8" s="61"/>
      <c r="X8" s="61"/>
      <c r="Y8" s="61"/>
      <c r="Z8" s="61"/>
      <c r="AA8" s="61"/>
      <c r="AB8" s="61"/>
      <c r="AC8" s="61"/>
      <c r="AD8" s="61"/>
      <c r="AE8" s="61"/>
      <c r="AF8" s="61"/>
      <c r="AG8" s="61"/>
      <c r="AH8" s="61"/>
      <c r="AI8" s="61">
        <f t="shared" si="1"/>
        <v>399</v>
      </c>
      <c r="AJ8" s="61">
        <f t="shared" si="2"/>
        <v>1299</v>
      </c>
      <c r="AK8" s="61">
        <f t="shared" si="3"/>
        <v>201</v>
      </c>
    </row>
    <row r="9" spans="1:37" ht="15" x14ac:dyDescent="0.2">
      <c r="A9" s="58" t="s">
        <v>86</v>
      </c>
      <c r="B9" s="59">
        <v>20</v>
      </c>
      <c r="C9" s="60">
        <v>7500</v>
      </c>
      <c r="D9" s="61">
        <f t="shared" si="0"/>
        <v>375</v>
      </c>
      <c r="E9" s="104">
        <v>0</v>
      </c>
      <c r="F9" s="104">
        <v>0</v>
      </c>
      <c r="G9" s="104">
        <v>0</v>
      </c>
      <c r="H9" s="104">
        <v>384</v>
      </c>
      <c r="I9" s="104">
        <v>384</v>
      </c>
      <c r="J9" s="104">
        <v>384</v>
      </c>
      <c r="K9" s="104">
        <v>384</v>
      </c>
      <c r="L9" s="102">
        <v>460</v>
      </c>
      <c r="M9" s="102">
        <v>460</v>
      </c>
      <c r="N9" s="102">
        <v>460</v>
      </c>
      <c r="O9" s="102">
        <v>460</v>
      </c>
      <c r="P9" s="102">
        <v>460</v>
      </c>
      <c r="Q9" s="102">
        <v>460</v>
      </c>
      <c r="R9" s="102">
        <v>460</v>
      </c>
      <c r="S9" s="102">
        <v>460</v>
      </c>
      <c r="T9" s="102">
        <v>460</v>
      </c>
      <c r="U9" s="102">
        <v>460</v>
      </c>
      <c r="V9" s="102">
        <v>460</v>
      </c>
      <c r="W9" s="102">
        <v>460</v>
      </c>
      <c r="X9" s="102">
        <v>460</v>
      </c>
      <c r="Y9" s="61"/>
      <c r="Z9" s="61"/>
      <c r="AA9" s="61"/>
      <c r="AB9" s="61"/>
      <c r="AC9" s="61"/>
      <c r="AD9" s="61"/>
      <c r="AE9" s="61"/>
      <c r="AF9" s="61"/>
      <c r="AG9" s="61"/>
      <c r="AH9" s="61"/>
      <c r="AI9" s="61">
        <f t="shared" si="1"/>
        <v>1996</v>
      </c>
      <c r="AJ9" s="61">
        <f t="shared" si="2"/>
        <v>7516</v>
      </c>
      <c r="AK9" s="61">
        <f t="shared" si="3"/>
        <v>-16</v>
      </c>
    </row>
    <row r="10" spans="1:37" ht="15" x14ac:dyDescent="0.2">
      <c r="A10" s="58" t="s">
        <v>85</v>
      </c>
      <c r="B10" s="59">
        <f>360/12</f>
        <v>30</v>
      </c>
      <c r="C10" s="60">
        <v>9208</v>
      </c>
      <c r="D10" s="61">
        <f t="shared" si="0"/>
        <v>306.93333333333334</v>
      </c>
      <c r="E10" s="104">
        <v>307</v>
      </c>
      <c r="F10" s="104">
        <v>307</v>
      </c>
      <c r="G10" s="104">
        <v>307</v>
      </c>
      <c r="H10" s="104">
        <v>307</v>
      </c>
      <c r="I10" s="104">
        <v>307</v>
      </c>
      <c r="J10" s="104">
        <v>307</v>
      </c>
      <c r="K10" s="104">
        <v>307</v>
      </c>
      <c r="L10" s="102">
        <v>310</v>
      </c>
      <c r="M10" s="102">
        <v>310</v>
      </c>
      <c r="N10" s="102">
        <v>310</v>
      </c>
      <c r="O10" s="102">
        <v>310</v>
      </c>
      <c r="P10" s="102">
        <v>310</v>
      </c>
      <c r="Q10" s="102">
        <v>310</v>
      </c>
      <c r="R10" s="102">
        <v>310</v>
      </c>
      <c r="S10" s="102">
        <v>310</v>
      </c>
      <c r="T10" s="102">
        <v>310</v>
      </c>
      <c r="U10" s="102">
        <v>310</v>
      </c>
      <c r="V10" s="102">
        <v>310</v>
      </c>
      <c r="W10" s="102">
        <v>310</v>
      </c>
      <c r="X10" s="102">
        <v>310</v>
      </c>
      <c r="Y10" s="102">
        <v>310</v>
      </c>
      <c r="Z10" s="102">
        <v>310</v>
      </c>
      <c r="AA10" s="102">
        <v>310</v>
      </c>
      <c r="AB10" s="102">
        <v>310</v>
      </c>
      <c r="AC10" s="102">
        <v>310</v>
      </c>
      <c r="AD10" s="102">
        <v>310</v>
      </c>
      <c r="AE10" s="102">
        <v>310</v>
      </c>
      <c r="AF10" s="102">
        <v>310</v>
      </c>
      <c r="AG10" s="102">
        <v>310</v>
      </c>
      <c r="AH10" s="102">
        <v>310</v>
      </c>
      <c r="AI10" s="104">
        <f t="shared" si="1"/>
        <v>2459</v>
      </c>
      <c r="AJ10" s="61">
        <f t="shared" si="2"/>
        <v>9279</v>
      </c>
      <c r="AK10" s="61">
        <f t="shared" si="3"/>
        <v>-71</v>
      </c>
    </row>
    <row r="11" spans="1:37" ht="15" x14ac:dyDescent="0.2">
      <c r="A11" s="58" t="s">
        <v>90</v>
      </c>
      <c r="B11" s="59">
        <f>360/12</f>
        <v>30</v>
      </c>
      <c r="C11" s="60">
        <v>15000</v>
      </c>
      <c r="D11" s="61">
        <f t="shared" si="0"/>
        <v>500</v>
      </c>
      <c r="E11" s="104">
        <v>504</v>
      </c>
      <c r="F11" s="104">
        <v>504</v>
      </c>
      <c r="G11" s="104">
        <v>504</v>
      </c>
      <c r="H11" s="104">
        <v>504</v>
      </c>
      <c r="I11" s="104">
        <v>504</v>
      </c>
      <c r="J11" s="104">
        <v>504</v>
      </c>
      <c r="K11" s="104">
        <v>504</v>
      </c>
      <c r="L11" s="102">
        <v>505</v>
      </c>
      <c r="M11" s="102">
        <v>505</v>
      </c>
      <c r="N11" s="102">
        <v>505</v>
      </c>
      <c r="O11" s="102">
        <v>505</v>
      </c>
      <c r="P11" s="102">
        <v>505</v>
      </c>
      <c r="Q11" s="102">
        <v>505</v>
      </c>
      <c r="R11" s="102">
        <v>505</v>
      </c>
      <c r="S11" s="102">
        <v>505</v>
      </c>
      <c r="T11" s="102">
        <v>505</v>
      </c>
      <c r="U11" s="102">
        <v>505</v>
      </c>
      <c r="V11" s="102">
        <v>505</v>
      </c>
      <c r="W11" s="102">
        <v>505</v>
      </c>
      <c r="X11" s="102">
        <v>505</v>
      </c>
      <c r="Y11" s="102">
        <v>505</v>
      </c>
      <c r="Z11" s="102">
        <v>505</v>
      </c>
      <c r="AA11" s="102">
        <v>505</v>
      </c>
      <c r="AB11" s="102">
        <v>505</v>
      </c>
      <c r="AC11" s="102">
        <v>505</v>
      </c>
      <c r="AD11" s="102">
        <v>505</v>
      </c>
      <c r="AE11" s="102">
        <v>505</v>
      </c>
      <c r="AF11" s="102">
        <v>505</v>
      </c>
      <c r="AG11" s="102">
        <v>505</v>
      </c>
      <c r="AH11" s="102">
        <v>505</v>
      </c>
      <c r="AI11" s="104">
        <f t="shared" si="1"/>
        <v>4033</v>
      </c>
      <c r="AJ11" s="61">
        <f t="shared" si="2"/>
        <v>15143</v>
      </c>
      <c r="AK11" s="61">
        <f t="shared" si="3"/>
        <v>-143</v>
      </c>
    </row>
    <row r="12" spans="1:37" ht="15" x14ac:dyDescent="0.2">
      <c r="A12" s="58" t="s">
        <v>92</v>
      </c>
      <c r="B12" s="59">
        <f>360/12</f>
        <v>30</v>
      </c>
      <c r="C12" s="60">
        <v>5500</v>
      </c>
      <c r="D12" s="61">
        <f t="shared" si="0"/>
        <v>183.33333333333334</v>
      </c>
      <c r="E12" s="104">
        <v>260</v>
      </c>
      <c r="F12" s="104">
        <v>260</v>
      </c>
      <c r="G12" s="104">
        <v>260</v>
      </c>
      <c r="H12" s="104">
        <v>192</v>
      </c>
      <c r="I12" s="104">
        <v>192</v>
      </c>
      <c r="J12" s="104">
        <v>192</v>
      </c>
      <c r="K12" s="104">
        <v>192</v>
      </c>
      <c r="L12" s="102">
        <v>195</v>
      </c>
      <c r="M12" s="102">
        <v>195</v>
      </c>
      <c r="N12" s="102">
        <v>195</v>
      </c>
      <c r="O12" s="102">
        <v>195</v>
      </c>
      <c r="P12" s="102">
        <v>195</v>
      </c>
      <c r="Q12" s="102">
        <v>195</v>
      </c>
      <c r="R12" s="102">
        <v>195</v>
      </c>
      <c r="S12" s="102">
        <v>195</v>
      </c>
      <c r="T12" s="102">
        <v>195</v>
      </c>
      <c r="U12" s="102">
        <v>195</v>
      </c>
      <c r="V12" s="102">
        <v>195</v>
      </c>
      <c r="W12" s="102">
        <v>195</v>
      </c>
      <c r="X12" s="102">
        <v>195</v>
      </c>
      <c r="Y12" s="102">
        <v>195</v>
      </c>
      <c r="Z12" s="102">
        <v>195</v>
      </c>
      <c r="AA12" s="102">
        <v>195</v>
      </c>
      <c r="AB12" s="102">
        <v>195</v>
      </c>
      <c r="AC12" s="102">
        <v>195</v>
      </c>
      <c r="AD12" s="102">
        <v>195</v>
      </c>
      <c r="AE12" s="102">
        <v>195</v>
      </c>
      <c r="AF12" s="102">
        <v>195</v>
      </c>
      <c r="AG12" s="102">
        <v>195</v>
      </c>
      <c r="AH12" s="102">
        <v>195</v>
      </c>
      <c r="AI12" s="104">
        <f t="shared" si="1"/>
        <v>1743</v>
      </c>
      <c r="AJ12" s="61">
        <f t="shared" si="2"/>
        <v>6033</v>
      </c>
      <c r="AK12" s="61">
        <f t="shared" si="3"/>
        <v>-533</v>
      </c>
    </row>
    <row r="13" spans="1:37" ht="15" thickBot="1" x14ac:dyDescent="0.25">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7">
        <f>SUM(AI4:AI12)</f>
        <v>15715.25</v>
      </c>
      <c r="AJ13" s="57">
        <f>SUM(AJ4:AJ12)</f>
        <v>53059.25</v>
      </c>
      <c r="AK13" s="57">
        <f>SUM(AK4:AK12)</f>
        <v>-751.25</v>
      </c>
    </row>
    <row r="14" spans="1:37" s="55" customFormat="1" ht="30.75" hidden="1" thickTop="1" x14ac:dyDescent="0.25">
      <c r="A14" s="62" t="s">
        <v>114</v>
      </c>
      <c r="B14" s="62"/>
      <c r="C14" s="62"/>
      <c r="D14" s="62"/>
      <c r="E14" s="62" t="s">
        <v>100</v>
      </c>
      <c r="F14" s="62" t="s">
        <v>101</v>
      </c>
      <c r="G14" s="62" t="s">
        <v>102</v>
      </c>
      <c r="H14" s="62" t="s">
        <v>103</v>
      </c>
      <c r="I14" s="62" t="s">
        <v>104</v>
      </c>
      <c r="J14" s="62" t="s">
        <v>105</v>
      </c>
      <c r="K14" s="62" t="s">
        <v>106</v>
      </c>
      <c r="L14" s="62" t="s">
        <v>113</v>
      </c>
      <c r="M14" s="62"/>
      <c r="N14" s="62"/>
      <c r="O14" s="62"/>
      <c r="P14" s="62"/>
      <c r="Q14" s="62"/>
      <c r="R14" s="62"/>
      <c r="S14" s="62"/>
      <c r="T14" s="62"/>
      <c r="U14" s="62"/>
      <c r="V14" s="62"/>
      <c r="W14" s="62"/>
      <c r="X14" s="62"/>
      <c r="Y14" s="62"/>
      <c r="Z14" s="62"/>
      <c r="AA14" s="62"/>
      <c r="AB14" s="62"/>
      <c r="AC14" s="62"/>
      <c r="AD14" s="62"/>
      <c r="AE14" s="62"/>
      <c r="AF14" s="62"/>
      <c r="AG14" s="62"/>
      <c r="AH14" s="62"/>
      <c r="AI14" s="62"/>
      <c r="AJ14" s="64" t="s">
        <v>109</v>
      </c>
      <c r="AK14" s="64" t="s">
        <v>111</v>
      </c>
    </row>
    <row r="15" spans="1:37" s="55" customFormat="1" ht="30.75" hidden="1" thickTop="1" x14ac:dyDescent="0.25">
      <c r="A15" s="63" t="s">
        <v>108</v>
      </c>
      <c r="B15" s="63" t="s">
        <v>98</v>
      </c>
      <c r="C15" s="63" t="s">
        <v>99</v>
      </c>
      <c r="D15" s="63"/>
      <c r="E15" s="63">
        <v>1</v>
      </c>
      <c r="F15" s="63">
        <v>2</v>
      </c>
      <c r="G15" s="63">
        <v>3</v>
      </c>
      <c r="H15" s="63">
        <v>4</v>
      </c>
      <c r="I15" s="63">
        <v>5</v>
      </c>
      <c r="J15" s="63">
        <v>6</v>
      </c>
      <c r="K15" s="63">
        <v>7</v>
      </c>
      <c r="L15" s="63">
        <v>8</v>
      </c>
      <c r="M15" s="63">
        <v>9</v>
      </c>
      <c r="N15" s="63">
        <v>10</v>
      </c>
      <c r="O15" s="63">
        <v>11</v>
      </c>
      <c r="P15" s="63">
        <v>12</v>
      </c>
      <c r="Q15" s="63">
        <v>13</v>
      </c>
      <c r="R15" s="63">
        <v>14</v>
      </c>
      <c r="S15" s="63">
        <v>15</v>
      </c>
      <c r="T15" s="63">
        <v>16</v>
      </c>
      <c r="U15" s="63">
        <v>17</v>
      </c>
      <c r="V15" s="63">
        <v>18</v>
      </c>
      <c r="W15" s="63">
        <v>19</v>
      </c>
      <c r="X15" s="63">
        <v>20</v>
      </c>
      <c r="Y15" s="63">
        <v>21</v>
      </c>
      <c r="Z15" s="63">
        <v>22</v>
      </c>
      <c r="AA15" s="63">
        <v>23</v>
      </c>
      <c r="AB15" s="63">
        <v>24</v>
      </c>
      <c r="AC15" s="63">
        <v>25</v>
      </c>
      <c r="AD15" s="63">
        <v>26</v>
      </c>
      <c r="AE15" s="63">
        <v>27</v>
      </c>
      <c r="AF15" s="63">
        <v>28</v>
      </c>
      <c r="AG15" s="63">
        <v>29</v>
      </c>
      <c r="AH15" s="63">
        <v>30</v>
      </c>
      <c r="AI15" s="63"/>
      <c r="AJ15" s="65" t="s">
        <v>110</v>
      </c>
      <c r="AK15" s="65" t="s">
        <v>112</v>
      </c>
    </row>
    <row r="16" spans="1:37" ht="15.75" hidden="1" thickTop="1" x14ac:dyDescent="0.2">
      <c r="A16" s="58" t="s">
        <v>91</v>
      </c>
      <c r="B16" s="59">
        <f>60/12</f>
        <v>5</v>
      </c>
      <c r="C16" s="60">
        <v>650</v>
      </c>
      <c r="D16" s="58"/>
      <c r="E16" s="61">
        <v>216</v>
      </c>
      <c r="F16" s="61">
        <v>216</v>
      </c>
      <c r="G16" s="61">
        <v>216</v>
      </c>
      <c r="H16" s="61">
        <v>132</v>
      </c>
      <c r="I16" s="61">
        <v>132</v>
      </c>
      <c r="J16" s="61">
        <v>132</v>
      </c>
      <c r="K16" s="61">
        <v>132</v>
      </c>
      <c r="L16" s="61">
        <v>0</v>
      </c>
      <c r="M16" s="61"/>
      <c r="N16" s="61"/>
      <c r="O16" s="61">
        <v>0</v>
      </c>
      <c r="P16" s="61">
        <v>0</v>
      </c>
      <c r="Q16" s="61">
        <v>0</v>
      </c>
      <c r="R16" s="61">
        <v>0</v>
      </c>
      <c r="S16" s="61">
        <v>0</v>
      </c>
      <c r="T16" s="61">
        <v>0</v>
      </c>
      <c r="U16" s="61">
        <v>0</v>
      </c>
      <c r="V16" s="61">
        <v>0</v>
      </c>
      <c r="W16" s="61">
        <v>0</v>
      </c>
      <c r="X16" s="61">
        <v>0</v>
      </c>
      <c r="Y16" s="61">
        <v>0</v>
      </c>
      <c r="Z16" s="61">
        <v>0</v>
      </c>
      <c r="AA16" s="61">
        <v>0</v>
      </c>
      <c r="AB16" s="61">
        <v>0</v>
      </c>
      <c r="AC16" s="61">
        <v>0</v>
      </c>
      <c r="AD16" s="61">
        <v>0</v>
      </c>
      <c r="AE16" s="61">
        <v>0</v>
      </c>
      <c r="AF16" s="61">
        <v>0</v>
      </c>
      <c r="AG16" s="61">
        <v>0</v>
      </c>
      <c r="AH16" s="61">
        <v>0</v>
      </c>
      <c r="AI16" s="61"/>
      <c r="AJ16" s="61">
        <f>SUM(E16:AH16)</f>
        <v>1176</v>
      </c>
      <c r="AK16" s="61">
        <f>+C16-AJ16</f>
        <v>-526</v>
      </c>
    </row>
    <row r="17" spans="1:37" ht="15.75" hidden="1" thickTop="1" x14ac:dyDescent="0.2">
      <c r="A17" s="58" t="s">
        <v>87</v>
      </c>
      <c r="B17" s="59">
        <f>84/12</f>
        <v>7</v>
      </c>
      <c r="C17" s="60">
        <v>600</v>
      </c>
      <c r="D17" s="58"/>
      <c r="E17" s="61">
        <v>86</v>
      </c>
      <c r="F17" s="61">
        <v>86</v>
      </c>
      <c r="G17" s="61">
        <v>86</v>
      </c>
      <c r="H17" s="61">
        <v>86</v>
      </c>
      <c r="I17" s="61">
        <v>86</v>
      </c>
      <c r="J17" s="61">
        <v>86</v>
      </c>
      <c r="K17" s="61">
        <v>86</v>
      </c>
      <c r="L17" s="61">
        <v>0</v>
      </c>
      <c r="M17" s="61"/>
      <c r="N17" s="61"/>
      <c r="O17" s="61">
        <v>0</v>
      </c>
      <c r="P17" s="61">
        <v>0</v>
      </c>
      <c r="Q17" s="61">
        <v>0</v>
      </c>
      <c r="R17" s="61">
        <v>0</v>
      </c>
      <c r="S17" s="61">
        <v>0</v>
      </c>
      <c r="T17" s="61">
        <v>0</v>
      </c>
      <c r="U17" s="61">
        <v>0</v>
      </c>
      <c r="V17" s="61">
        <v>0</v>
      </c>
      <c r="W17" s="61">
        <v>0</v>
      </c>
      <c r="X17" s="61">
        <v>0</v>
      </c>
      <c r="Y17" s="61">
        <v>0</v>
      </c>
      <c r="Z17" s="61">
        <v>0</v>
      </c>
      <c r="AA17" s="61">
        <v>0</v>
      </c>
      <c r="AB17" s="61">
        <v>0</v>
      </c>
      <c r="AC17" s="61">
        <v>0</v>
      </c>
      <c r="AD17" s="61">
        <v>0</v>
      </c>
      <c r="AE17" s="61">
        <v>0</v>
      </c>
      <c r="AF17" s="61">
        <v>0</v>
      </c>
      <c r="AG17" s="61">
        <v>0</v>
      </c>
      <c r="AH17" s="61">
        <v>0</v>
      </c>
      <c r="AI17" s="61"/>
      <c r="AJ17" s="61">
        <f t="shared" ref="AJ17:AJ24" si="4">SUM(E17:AH17)</f>
        <v>602</v>
      </c>
      <c r="AK17" s="61">
        <f t="shared" ref="AK17:AK24" si="5">+C17-AJ17</f>
        <v>-2</v>
      </c>
    </row>
    <row r="18" spans="1:37" ht="15.75" hidden="1" thickTop="1" x14ac:dyDescent="0.2">
      <c r="A18" s="58" t="s">
        <v>107</v>
      </c>
      <c r="B18" s="59">
        <f>96/12</f>
        <v>8</v>
      </c>
      <c r="C18" s="60">
        <v>7000</v>
      </c>
      <c r="D18" s="58"/>
      <c r="E18" s="61">
        <v>527</v>
      </c>
      <c r="F18" s="61">
        <v>527</v>
      </c>
      <c r="G18" s="61">
        <v>527</v>
      </c>
      <c r="H18" s="61">
        <f>527</f>
        <v>527</v>
      </c>
      <c r="I18" s="61">
        <v>527</v>
      </c>
      <c r="J18" s="61">
        <v>875</v>
      </c>
      <c r="K18" s="61">
        <v>875</v>
      </c>
      <c r="L18" s="61">
        <v>875</v>
      </c>
      <c r="M18" s="61">
        <v>875</v>
      </c>
      <c r="N18" s="61">
        <v>875</v>
      </c>
      <c r="O18" s="61">
        <v>0</v>
      </c>
      <c r="P18" s="61">
        <v>0</v>
      </c>
      <c r="Q18" s="61">
        <v>0</v>
      </c>
      <c r="R18" s="61">
        <v>0</v>
      </c>
      <c r="S18" s="61">
        <v>0</v>
      </c>
      <c r="T18" s="61">
        <v>0</v>
      </c>
      <c r="U18" s="61">
        <v>0</v>
      </c>
      <c r="V18" s="61">
        <v>0</v>
      </c>
      <c r="W18" s="61">
        <v>0</v>
      </c>
      <c r="X18" s="61">
        <v>0</v>
      </c>
      <c r="Y18" s="61">
        <v>0</v>
      </c>
      <c r="Z18" s="61">
        <v>0</v>
      </c>
      <c r="AA18" s="61">
        <v>0</v>
      </c>
      <c r="AB18" s="61">
        <v>0</v>
      </c>
      <c r="AC18" s="61">
        <v>0</v>
      </c>
      <c r="AD18" s="61">
        <v>0</v>
      </c>
      <c r="AE18" s="61">
        <v>0</v>
      </c>
      <c r="AF18" s="61">
        <v>0</v>
      </c>
      <c r="AG18" s="61">
        <v>0</v>
      </c>
      <c r="AH18" s="61">
        <v>0</v>
      </c>
      <c r="AI18" s="61"/>
      <c r="AJ18" s="61">
        <f t="shared" si="4"/>
        <v>7010</v>
      </c>
      <c r="AK18" s="61">
        <f t="shared" si="5"/>
        <v>-10</v>
      </c>
    </row>
    <row r="19" spans="1:37" ht="15.75" hidden="1" thickTop="1" x14ac:dyDescent="0.2">
      <c r="A19" s="58" t="s">
        <v>88</v>
      </c>
      <c r="B19" s="59">
        <f>120/12</f>
        <v>10</v>
      </c>
      <c r="C19" s="60">
        <v>5000</v>
      </c>
      <c r="D19" s="58"/>
      <c r="E19" s="61">
        <v>500</v>
      </c>
      <c r="F19" s="61">
        <v>500</v>
      </c>
      <c r="G19" s="61">
        <v>500</v>
      </c>
      <c r="H19" s="61">
        <v>500</v>
      </c>
      <c r="I19" s="61">
        <v>500</v>
      </c>
      <c r="J19" s="61">
        <v>500</v>
      </c>
      <c r="K19" s="61">
        <v>500</v>
      </c>
      <c r="L19" s="61">
        <v>500</v>
      </c>
      <c r="M19" s="61">
        <v>500</v>
      </c>
      <c r="N19" s="61">
        <v>500</v>
      </c>
      <c r="O19" s="61">
        <v>0</v>
      </c>
      <c r="P19" s="61">
        <v>0</v>
      </c>
      <c r="Q19" s="61">
        <v>0</v>
      </c>
      <c r="R19" s="61">
        <v>0</v>
      </c>
      <c r="S19" s="61">
        <v>0</v>
      </c>
      <c r="T19" s="61">
        <v>0</v>
      </c>
      <c r="U19" s="61">
        <v>0</v>
      </c>
      <c r="V19" s="61">
        <v>0</v>
      </c>
      <c r="W19" s="61">
        <v>0</v>
      </c>
      <c r="X19" s="61">
        <v>0</v>
      </c>
      <c r="Y19" s="61">
        <v>0</v>
      </c>
      <c r="Z19" s="61">
        <v>0</v>
      </c>
      <c r="AA19" s="61">
        <v>0</v>
      </c>
      <c r="AB19" s="61">
        <v>0</v>
      </c>
      <c r="AC19" s="61">
        <v>0</v>
      </c>
      <c r="AD19" s="61">
        <v>0</v>
      </c>
      <c r="AE19" s="61">
        <v>0</v>
      </c>
      <c r="AF19" s="61">
        <v>0</v>
      </c>
      <c r="AG19" s="61">
        <v>0</v>
      </c>
      <c r="AH19" s="61">
        <v>0</v>
      </c>
      <c r="AI19" s="61"/>
      <c r="AJ19" s="61">
        <f t="shared" si="4"/>
        <v>5000</v>
      </c>
      <c r="AK19" s="61">
        <f t="shared" si="5"/>
        <v>0</v>
      </c>
    </row>
    <row r="20" spans="1:37" ht="15.75" hidden="1" thickTop="1" x14ac:dyDescent="0.2">
      <c r="A20" s="58" t="s">
        <v>89</v>
      </c>
      <c r="B20" s="59">
        <f>120/12</f>
        <v>10</v>
      </c>
      <c r="C20" s="60">
        <v>1500</v>
      </c>
      <c r="D20" s="58"/>
      <c r="E20" s="61">
        <v>150</v>
      </c>
      <c r="F20" s="61">
        <v>150</v>
      </c>
      <c r="G20" s="61">
        <v>150</v>
      </c>
      <c r="H20" s="61">
        <v>150</v>
      </c>
      <c r="I20" s="61">
        <v>150</v>
      </c>
      <c r="J20" s="61">
        <v>150</v>
      </c>
      <c r="K20" s="61">
        <v>150</v>
      </c>
      <c r="L20" s="61">
        <v>150</v>
      </c>
      <c r="M20" s="61">
        <v>150</v>
      </c>
      <c r="N20" s="61">
        <v>150</v>
      </c>
      <c r="O20" s="61">
        <v>0</v>
      </c>
      <c r="P20" s="61">
        <v>0</v>
      </c>
      <c r="Q20" s="61">
        <v>0</v>
      </c>
      <c r="R20" s="61">
        <v>0</v>
      </c>
      <c r="S20" s="61">
        <v>0</v>
      </c>
      <c r="T20" s="61">
        <v>0</v>
      </c>
      <c r="U20" s="61">
        <v>0</v>
      </c>
      <c r="V20" s="61">
        <v>0</v>
      </c>
      <c r="W20" s="61">
        <v>0</v>
      </c>
      <c r="X20" s="61">
        <v>0</v>
      </c>
      <c r="Y20" s="61">
        <v>0</v>
      </c>
      <c r="Z20" s="61">
        <v>0</v>
      </c>
      <c r="AA20" s="61">
        <v>0</v>
      </c>
      <c r="AB20" s="61">
        <v>0</v>
      </c>
      <c r="AC20" s="61">
        <v>0</v>
      </c>
      <c r="AD20" s="61">
        <v>0</v>
      </c>
      <c r="AE20" s="61">
        <v>0</v>
      </c>
      <c r="AF20" s="61">
        <v>0</v>
      </c>
      <c r="AG20" s="61">
        <v>0</v>
      </c>
      <c r="AH20" s="61">
        <v>0</v>
      </c>
      <c r="AI20" s="61"/>
      <c r="AJ20" s="61">
        <f t="shared" si="4"/>
        <v>1500</v>
      </c>
      <c r="AK20" s="61">
        <f t="shared" si="5"/>
        <v>0</v>
      </c>
    </row>
    <row r="21" spans="1:37" ht="15.75" hidden="1" thickTop="1" x14ac:dyDescent="0.2">
      <c r="A21" s="58" t="s">
        <v>86</v>
      </c>
      <c r="B21" s="59">
        <f>240/12</f>
        <v>20</v>
      </c>
      <c r="C21" s="60">
        <v>7500</v>
      </c>
      <c r="D21" s="58"/>
      <c r="E21" s="61">
        <v>0</v>
      </c>
      <c r="F21" s="61">
        <v>0</v>
      </c>
      <c r="G21" s="61">
        <v>0</v>
      </c>
      <c r="H21" s="61">
        <v>384</v>
      </c>
      <c r="I21" s="61">
        <v>384</v>
      </c>
      <c r="J21" s="61">
        <v>384</v>
      </c>
      <c r="K21" s="61">
        <v>384</v>
      </c>
      <c r="L21" s="61">
        <v>384</v>
      </c>
      <c r="M21" s="61">
        <v>384</v>
      </c>
      <c r="N21" s="61">
        <v>384</v>
      </c>
      <c r="O21" s="61">
        <v>384</v>
      </c>
      <c r="P21" s="61">
        <v>384</v>
      </c>
      <c r="Q21" s="61">
        <v>384</v>
      </c>
      <c r="R21" s="61">
        <v>384</v>
      </c>
      <c r="S21" s="61">
        <v>384</v>
      </c>
      <c r="T21" s="61">
        <v>384</v>
      </c>
      <c r="U21" s="61">
        <v>384</v>
      </c>
      <c r="V21" s="61">
        <v>384</v>
      </c>
      <c r="W21" s="61">
        <v>384</v>
      </c>
      <c r="X21" s="61">
        <v>384</v>
      </c>
      <c r="Y21" s="61">
        <v>384</v>
      </c>
      <c r="Z21" s="61">
        <v>384</v>
      </c>
      <c r="AA21" s="61">
        <v>205</v>
      </c>
      <c r="AB21" s="61">
        <v>0</v>
      </c>
      <c r="AC21" s="61">
        <v>0</v>
      </c>
      <c r="AD21" s="61">
        <v>0</v>
      </c>
      <c r="AE21" s="61">
        <v>0</v>
      </c>
      <c r="AF21" s="61">
        <v>0</v>
      </c>
      <c r="AG21" s="61">
        <v>0</v>
      </c>
      <c r="AH21" s="61">
        <v>0</v>
      </c>
      <c r="AI21" s="61"/>
      <c r="AJ21" s="61">
        <f t="shared" si="4"/>
        <v>7501</v>
      </c>
      <c r="AK21" s="61">
        <f t="shared" si="5"/>
        <v>-1</v>
      </c>
    </row>
    <row r="22" spans="1:37" ht="15.75" hidden="1" thickTop="1" x14ac:dyDescent="0.2">
      <c r="A22" s="58" t="s">
        <v>85</v>
      </c>
      <c r="B22" s="59">
        <f>360/12</f>
        <v>30</v>
      </c>
      <c r="C22" s="60">
        <v>9208</v>
      </c>
      <c r="D22" s="58"/>
      <c r="E22" s="61">
        <v>307</v>
      </c>
      <c r="F22" s="61">
        <v>307</v>
      </c>
      <c r="G22" s="61">
        <v>307</v>
      </c>
      <c r="H22" s="61">
        <v>307</v>
      </c>
      <c r="I22" s="61">
        <v>307</v>
      </c>
      <c r="J22" s="61">
        <v>307</v>
      </c>
      <c r="K22" s="61">
        <v>307</v>
      </c>
      <c r="L22" s="61">
        <v>307</v>
      </c>
      <c r="M22" s="61">
        <v>307</v>
      </c>
      <c r="N22" s="61">
        <v>307</v>
      </c>
      <c r="O22" s="61">
        <v>307</v>
      </c>
      <c r="P22" s="61">
        <v>307</v>
      </c>
      <c r="Q22" s="61">
        <v>307</v>
      </c>
      <c r="R22" s="61">
        <v>307</v>
      </c>
      <c r="S22" s="61">
        <v>307</v>
      </c>
      <c r="T22" s="61">
        <v>307</v>
      </c>
      <c r="U22" s="61">
        <v>307</v>
      </c>
      <c r="V22" s="61">
        <v>307</v>
      </c>
      <c r="W22" s="61">
        <v>307</v>
      </c>
      <c r="X22" s="61">
        <v>307</v>
      </c>
      <c r="Y22" s="61">
        <v>307</v>
      </c>
      <c r="Z22" s="61">
        <v>307</v>
      </c>
      <c r="AA22" s="61">
        <v>307</v>
      </c>
      <c r="AB22" s="61">
        <v>307</v>
      </c>
      <c r="AC22" s="61">
        <v>307</v>
      </c>
      <c r="AD22" s="61">
        <v>307</v>
      </c>
      <c r="AE22" s="61">
        <v>307</v>
      </c>
      <c r="AF22" s="61">
        <v>307</v>
      </c>
      <c r="AG22" s="61">
        <v>307</v>
      </c>
      <c r="AH22" s="61">
        <v>307</v>
      </c>
      <c r="AI22" s="61"/>
      <c r="AJ22" s="61">
        <f t="shared" si="4"/>
        <v>9210</v>
      </c>
      <c r="AK22" s="61">
        <f t="shared" si="5"/>
        <v>-2</v>
      </c>
    </row>
    <row r="23" spans="1:37" ht="15.75" hidden="1" thickTop="1" x14ac:dyDescent="0.2">
      <c r="A23" s="58" t="s">
        <v>90</v>
      </c>
      <c r="B23" s="59">
        <f>360/12</f>
        <v>30</v>
      </c>
      <c r="C23" s="60">
        <v>15000</v>
      </c>
      <c r="D23" s="58"/>
      <c r="E23" s="61">
        <v>504</v>
      </c>
      <c r="F23" s="61">
        <v>504</v>
      </c>
      <c r="G23" s="61">
        <v>504</v>
      </c>
      <c r="H23" s="61">
        <v>504</v>
      </c>
      <c r="I23" s="61">
        <v>504</v>
      </c>
      <c r="J23" s="61">
        <v>504</v>
      </c>
      <c r="K23" s="61">
        <v>504</v>
      </c>
      <c r="L23" s="61">
        <v>504</v>
      </c>
      <c r="M23" s="61">
        <v>504</v>
      </c>
      <c r="N23" s="61">
        <v>504</v>
      </c>
      <c r="O23" s="61">
        <v>504</v>
      </c>
      <c r="P23" s="61">
        <v>504</v>
      </c>
      <c r="Q23" s="61">
        <v>504</v>
      </c>
      <c r="R23" s="61">
        <v>504</v>
      </c>
      <c r="S23" s="61">
        <v>504</v>
      </c>
      <c r="T23" s="61">
        <v>504</v>
      </c>
      <c r="U23" s="61">
        <v>504</v>
      </c>
      <c r="V23" s="61">
        <v>504</v>
      </c>
      <c r="W23" s="61">
        <v>504</v>
      </c>
      <c r="X23" s="61">
        <v>504</v>
      </c>
      <c r="Y23" s="61">
        <v>504</v>
      </c>
      <c r="Z23" s="61">
        <v>504</v>
      </c>
      <c r="AA23" s="61">
        <v>504</v>
      </c>
      <c r="AB23" s="61">
        <v>504</v>
      </c>
      <c r="AC23" s="61">
        <v>504</v>
      </c>
      <c r="AD23" s="61">
        <v>504</v>
      </c>
      <c r="AE23" s="61">
        <v>504</v>
      </c>
      <c r="AF23" s="61">
        <v>504</v>
      </c>
      <c r="AG23" s="61">
        <v>504</v>
      </c>
      <c r="AH23" s="61">
        <v>385</v>
      </c>
      <c r="AI23" s="61"/>
      <c r="AJ23" s="61">
        <f t="shared" si="4"/>
        <v>15001</v>
      </c>
      <c r="AK23" s="61">
        <f t="shared" si="5"/>
        <v>-1</v>
      </c>
    </row>
    <row r="24" spans="1:37" ht="15.75" hidden="1" thickTop="1" x14ac:dyDescent="0.2">
      <c r="A24" s="58" t="s">
        <v>92</v>
      </c>
      <c r="B24" s="59">
        <f>360/12</f>
        <v>30</v>
      </c>
      <c r="C24" s="60">
        <v>5500</v>
      </c>
      <c r="D24" s="58"/>
      <c r="E24" s="61">
        <v>260</v>
      </c>
      <c r="F24" s="61">
        <v>260</v>
      </c>
      <c r="G24" s="61">
        <v>260</v>
      </c>
      <c r="H24" s="61">
        <v>192</v>
      </c>
      <c r="I24" s="61">
        <v>192</v>
      </c>
      <c r="J24" s="61">
        <v>192</v>
      </c>
      <c r="K24" s="61">
        <v>192</v>
      </c>
      <c r="L24" s="61">
        <v>192</v>
      </c>
      <c r="M24" s="61">
        <v>192</v>
      </c>
      <c r="N24" s="61">
        <v>192</v>
      </c>
      <c r="O24" s="61">
        <v>192</v>
      </c>
      <c r="P24" s="61">
        <v>192</v>
      </c>
      <c r="Q24" s="61">
        <v>192</v>
      </c>
      <c r="R24" s="61">
        <v>192</v>
      </c>
      <c r="S24" s="61">
        <v>192</v>
      </c>
      <c r="T24" s="61">
        <v>192</v>
      </c>
      <c r="U24" s="61">
        <v>192</v>
      </c>
      <c r="V24" s="61">
        <v>192</v>
      </c>
      <c r="W24" s="61">
        <v>192</v>
      </c>
      <c r="X24" s="61">
        <v>192</v>
      </c>
      <c r="Y24" s="61">
        <v>192</v>
      </c>
      <c r="Z24" s="61">
        <v>192</v>
      </c>
      <c r="AA24" s="61">
        <v>192</v>
      </c>
      <c r="AB24" s="61">
        <v>192</v>
      </c>
      <c r="AC24" s="61">
        <v>192</v>
      </c>
      <c r="AD24" s="61">
        <v>192</v>
      </c>
      <c r="AE24" s="61">
        <v>192</v>
      </c>
      <c r="AF24" s="61">
        <v>115</v>
      </c>
      <c r="AG24" s="61">
        <v>0</v>
      </c>
      <c r="AH24" s="61">
        <v>0</v>
      </c>
      <c r="AI24" s="61"/>
      <c r="AJ24" s="61">
        <f t="shared" si="4"/>
        <v>5503</v>
      </c>
      <c r="AK24" s="61">
        <f t="shared" si="5"/>
        <v>-3</v>
      </c>
    </row>
    <row r="25" spans="1:37" ht="16.5" hidden="1" thickTop="1" thickBot="1" x14ac:dyDescent="0.25">
      <c r="A25" s="100"/>
      <c r="C25" s="101"/>
      <c r="D25" s="100"/>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6">
        <f>SUM(AJ16:AJ24)</f>
        <v>52503</v>
      </c>
      <c r="AK25" s="56">
        <f>SUM(AK16:AK24)</f>
        <v>-545</v>
      </c>
    </row>
    <row r="26" spans="1:37" ht="15.75" thickTop="1" x14ac:dyDescent="0.2">
      <c r="A26" s="100"/>
      <c r="C26" s="101"/>
      <c r="D26" s="100"/>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row>
    <row r="27" spans="1:37" ht="15" x14ac:dyDescent="0.25">
      <c r="A27" s="62" t="s">
        <v>130</v>
      </c>
      <c r="B27" s="62"/>
      <c r="C27" s="62"/>
      <c r="D27" s="62"/>
      <c r="E27" s="62" t="s">
        <v>100</v>
      </c>
      <c r="F27" s="62" t="s">
        <v>101</v>
      </c>
      <c r="G27" s="62" t="s">
        <v>102</v>
      </c>
      <c r="H27" s="62" t="s">
        <v>103</v>
      </c>
      <c r="I27" s="62" t="s">
        <v>104</v>
      </c>
      <c r="J27" s="62" t="s">
        <v>105</v>
      </c>
      <c r="K27" s="62" t="s">
        <v>106</v>
      </c>
      <c r="L27" s="62" t="s">
        <v>113</v>
      </c>
      <c r="M27" s="62"/>
      <c r="N27" s="62"/>
      <c r="O27" s="62"/>
      <c r="P27" s="62"/>
      <c r="Q27" s="62"/>
      <c r="R27" s="62"/>
      <c r="S27" s="62"/>
      <c r="T27" s="62"/>
      <c r="U27" s="62"/>
      <c r="V27" s="62"/>
      <c r="W27" s="62"/>
      <c r="X27" s="62"/>
      <c r="Y27" s="62"/>
      <c r="Z27" s="62"/>
      <c r="AA27" s="62"/>
      <c r="AB27" s="62"/>
      <c r="AC27" s="62"/>
      <c r="AD27" s="62"/>
      <c r="AE27" s="62"/>
      <c r="AF27" s="62"/>
      <c r="AG27" s="62"/>
      <c r="AH27" s="62"/>
      <c r="AI27" s="62"/>
      <c r="AJ27" s="64" t="s">
        <v>109</v>
      </c>
    </row>
    <row r="28" spans="1:37" ht="60" x14ac:dyDescent="0.25">
      <c r="A28" s="63" t="s">
        <v>108</v>
      </c>
      <c r="B28" s="63" t="s">
        <v>98</v>
      </c>
      <c r="C28" s="63" t="s">
        <v>99</v>
      </c>
      <c r="D28" s="63"/>
      <c r="E28" s="63">
        <v>1</v>
      </c>
      <c r="F28" s="63">
        <v>2</v>
      </c>
      <c r="G28" s="63">
        <v>3</v>
      </c>
      <c r="H28" s="63">
        <v>4</v>
      </c>
      <c r="I28" s="63">
        <v>5</v>
      </c>
      <c r="J28" s="63">
        <v>6</v>
      </c>
      <c r="K28" s="63">
        <v>7</v>
      </c>
      <c r="L28" s="63">
        <v>8</v>
      </c>
      <c r="M28" s="63">
        <v>9</v>
      </c>
      <c r="N28" s="63">
        <v>10</v>
      </c>
      <c r="O28" s="63">
        <v>11</v>
      </c>
      <c r="P28" s="63">
        <v>12</v>
      </c>
      <c r="Q28" s="63">
        <v>13</v>
      </c>
      <c r="R28" s="63">
        <v>14</v>
      </c>
      <c r="S28" s="63">
        <v>15</v>
      </c>
      <c r="T28" s="63">
        <v>16</v>
      </c>
      <c r="U28" s="63">
        <v>17</v>
      </c>
      <c r="V28" s="63">
        <v>18</v>
      </c>
      <c r="W28" s="63">
        <v>19</v>
      </c>
      <c r="X28" s="63">
        <v>20</v>
      </c>
      <c r="Y28" s="63">
        <v>21</v>
      </c>
      <c r="Z28" s="63">
        <v>22</v>
      </c>
      <c r="AA28" s="63">
        <v>23</v>
      </c>
      <c r="AB28" s="63">
        <v>24</v>
      </c>
      <c r="AC28" s="63">
        <v>25</v>
      </c>
      <c r="AD28" s="63">
        <v>26</v>
      </c>
      <c r="AE28" s="63">
        <v>27</v>
      </c>
      <c r="AF28" s="63">
        <v>28</v>
      </c>
      <c r="AG28" s="63">
        <v>29</v>
      </c>
      <c r="AH28" s="63">
        <v>30</v>
      </c>
      <c r="AI28" s="63" t="s">
        <v>136</v>
      </c>
      <c r="AJ28" s="65" t="s">
        <v>135</v>
      </c>
    </row>
    <row r="29" spans="1:37" ht="15" x14ac:dyDescent="0.2">
      <c r="A29" s="58" t="s">
        <v>133</v>
      </c>
      <c r="B29" s="59">
        <v>0</v>
      </c>
      <c r="C29" s="60">
        <v>1200</v>
      </c>
      <c r="D29" s="58"/>
      <c r="E29" s="60">
        <v>1200</v>
      </c>
      <c r="F29" s="60">
        <v>1200</v>
      </c>
      <c r="G29" s="60">
        <v>1200</v>
      </c>
      <c r="H29" s="60">
        <v>1200</v>
      </c>
      <c r="I29" s="60">
        <v>1200</v>
      </c>
      <c r="J29" s="60">
        <v>1200</v>
      </c>
      <c r="K29" s="60">
        <v>1200</v>
      </c>
      <c r="L29" s="105">
        <v>1200</v>
      </c>
      <c r="M29" s="105">
        <v>1200</v>
      </c>
      <c r="N29" s="105">
        <v>1200</v>
      </c>
      <c r="O29" s="105">
        <v>1200</v>
      </c>
      <c r="P29" s="105">
        <v>1200</v>
      </c>
      <c r="Q29" s="105">
        <v>1200</v>
      </c>
      <c r="R29" s="105">
        <v>1200</v>
      </c>
      <c r="S29" s="105">
        <v>1200</v>
      </c>
      <c r="T29" s="105">
        <v>1200</v>
      </c>
      <c r="U29" s="105">
        <v>1200</v>
      </c>
      <c r="V29" s="105">
        <v>1200</v>
      </c>
      <c r="W29" s="105">
        <v>1200</v>
      </c>
      <c r="X29" s="105">
        <v>1200</v>
      </c>
      <c r="Y29" s="105">
        <v>1200</v>
      </c>
      <c r="Z29" s="105">
        <v>1200</v>
      </c>
      <c r="AA29" s="105">
        <v>1200</v>
      </c>
      <c r="AB29" s="105">
        <v>1200</v>
      </c>
      <c r="AC29" s="105">
        <v>1200</v>
      </c>
      <c r="AD29" s="105">
        <v>1200</v>
      </c>
      <c r="AE29" s="105">
        <v>1200</v>
      </c>
      <c r="AF29" s="105">
        <v>1200</v>
      </c>
      <c r="AG29" s="105">
        <v>1200</v>
      </c>
      <c r="AH29" s="105">
        <v>1200</v>
      </c>
      <c r="AI29" s="104">
        <f t="shared" ref="AI29:AI30" si="6">SUM(E29:L29)</f>
        <v>9600</v>
      </c>
      <c r="AJ29" s="61">
        <f t="shared" ref="AJ29:AJ30" si="7">SUM(E29:AH29)</f>
        <v>36000</v>
      </c>
    </row>
    <row r="30" spans="1:37" ht="15" x14ac:dyDescent="0.2">
      <c r="A30" s="58" t="s">
        <v>134</v>
      </c>
      <c r="B30" s="59">
        <v>0</v>
      </c>
      <c r="C30" s="60">
        <v>600</v>
      </c>
      <c r="D30" s="58"/>
      <c r="E30" s="60">
        <v>600</v>
      </c>
      <c r="F30" s="60">
        <v>600</v>
      </c>
      <c r="G30" s="60">
        <v>600</v>
      </c>
      <c r="H30" s="60">
        <v>600</v>
      </c>
      <c r="I30" s="60">
        <v>600</v>
      </c>
      <c r="J30" s="60">
        <v>600</v>
      </c>
      <c r="K30" s="60">
        <v>600</v>
      </c>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4">
        <f t="shared" si="6"/>
        <v>4200</v>
      </c>
      <c r="AJ30" s="61">
        <f t="shared" si="7"/>
        <v>4200</v>
      </c>
    </row>
    <row r="31" spans="1:37" ht="15" thickBot="1" x14ac:dyDescent="0.25">
      <c r="E31" s="53"/>
      <c r="F31" s="53"/>
      <c r="G31" s="53"/>
      <c r="H31" s="53"/>
      <c r="I31" s="53"/>
      <c r="J31" s="53"/>
      <c r="K31" s="53"/>
      <c r="L31" s="53"/>
      <c r="AI31" s="56">
        <f>SUM(AI29:AI30)</f>
        <v>13800</v>
      </c>
      <c r="AJ31" s="56">
        <f>SUM(AJ29:AJ30)</f>
        <v>40200</v>
      </c>
    </row>
    <row r="32" spans="1:37" ht="15" thickTop="1" x14ac:dyDescent="0.2"/>
  </sheetData>
  <sortState xmlns:xlrd2="http://schemas.microsoft.com/office/spreadsheetml/2017/richdata2" ref="A5:K12">
    <sortCondition ref="B5:B12"/>
  </sortState>
  <phoneticPr fontId="55" type="noConversion"/>
  <printOptions horizontalCentered="1"/>
  <pageMargins left="0" right="0" top="0.5" bottom="0.5" header="0.3" footer="0.3"/>
  <pageSetup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9"/>
  <sheetViews>
    <sheetView showGridLines="0" workbookViewId="0">
      <selection activeCell="A2" sqref="A2"/>
    </sheetView>
  </sheetViews>
  <sheetFormatPr defaultColWidth="9" defaultRowHeight="14.25" x14ac:dyDescent="0.2"/>
  <cols>
    <col min="1" max="1" width="9.125" style="21" customWidth="1"/>
    <col min="2" max="2" width="63.625" style="21" customWidth="1"/>
    <col min="3" max="3" width="16.75" style="21" customWidth="1"/>
    <col min="4" max="16384" width="9" style="21"/>
  </cols>
  <sheetData>
    <row r="1" spans="1:3" s="22" customFormat="1" ht="26.1" customHeight="1" x14ac:dyDescent="0.2">
      <c r="A1" s="28" t="s">
        <v>57</v>
      </c>
      <c r="B1" s="28"/>
      <c r="C1" s="28"/>
    </row>
    <row r="2" spans="1:3" s="23" customFormat="1" ht="12.75" x14ac:dyDescent="0.2">
      <c r="A2" s="40" t="s">
        <v>58</v>
      </c>
      <c r="C2" s="41" t="s">
        <v>61</v>
      </c>
    </row>
    <row r="4" spans="1:3" s="19" customFormat="1" ht="18" x14ac:dyDescent="0.2">
      <c r="A4" s="42" t="s">
        <v>23</v>
      </c>
      <c r="B4" s="43"/>
      <c r="C4" s="44"/>
    </row>
    <row r="5" spans="1:3" s="19" customFormat="1" ht="42.75" x14ac:dyDescent="0.2">
      <c r="A5" s="6"/>
      <c r="B5" s="20" t="s">
        <v>24</v>
      </c>
    </row>
    <row r="6" spans="1:3" s="19" customFormat="1" x14ac:dyDescent="0.2"/>
    <row r="7" spans="1:3" s="19" customFormat="1" ht="15.75" x14ac:dyDescent="0.2">
      <c r="A7" s="42" t="s">
        <v>25</v>
      </c>
      <c r="B7" s="42" t="s">
        <v>26</v>
      </c>
    </row>
    <row r="8" spans="1:3" s="19" customFormat="1" ht="15" x14ac:dyDescent="0.2">
      <c r="A8" s="18"/>
    </row>
    <row r="9" spans="1:3" s="19" customFormat="1" ht="42.75" x14ac:dyDescent="0.2">
      <c r="A9" s="18"/>
      <c r="B9" s="20" t="s">
        <v>27</v>
      </c>
    </row>
    <row r="10" spans="1:3" s="19" customFormat="1" ht="15" x14ac:dyDescent="0.2">
      <c r="A10" s="18"/>
    </row>
    <row r="11" spans="1:3" s="19" customFormat="1" ht="28.5" x14ac:dyDescent="0.2">
      <c r="A11" s="18"/>
      <c r="B11" s="20" t="s">
        <v>28</v>
      </c>
    </row>
    <row r="12" spans="1:3" s="19" customFormat="1" ht="15" x14ac:dyDescent="0.2">
      <c r="A12" s="18"/>
    </row>
    <row r="13" spans="1:3" s="19" customFormat="1" ht="28.5" x14ac:dyDescent="0.2">
      <c r="A13" s="18"/>
      <c r="B13" s="25" t="s">
        <v>29</v>
      </c>
    </row>
    <row r="14" spans="1:3" s="19" customFormat="1" ht="15" x14ac:dyDescent="0.2">
      <c r="A14" s="18"/>
      <c r="B14" s="25"/>
    </row>
    <row r="15" spans="1:3" s="19" customFormat="1" ht="42.75" x14ac:dyDescent="0.2">
      <c r="A15" s="18"/>
      <c r="B15" s="25" t="s">
        <v>53</v>
      </c>
    </row>
    <row r="16" spans="1:3" s="19" customFormat="1" ht="15" x14ac:dyDescent="0.2">
      <c r="A16" s="18"/>
    </row>
    <row r="17" spans="1:2" s="19" customFormat="1" ht="15.75" x14ac:dyDescent="0.2">
      <c r="A17" s="42" t="s">
        <v>30</v>
      </c>
      <c r="B17" s="42" t="s">
        <v>31</v>
      </c>
    </row>
    <row r="18" spans="1:2" s="19" customFormat="1" ht="15" x14ac:dyDescent="0.2">
      <c r="A18" s="18"/>
    </row>
    <row r="19" spans="1:2" s="19" customFormat="1" ht="29.25" x14ac:dyDescent="0.2">
      <c r="A19" s="18"/>
      <c r="B19" s="20" t="s">
        <v>51</v>
      </c>
    </row>
    <row r="20" spans="1:2" s="19" customFormat="1" ht="15" x14ac:dyDescent="0.2">
      <c r="A20" s="18"/>
    </row>
    <row r="21" spans="1:2" s="19" customFormat="1" ht="29.25" x14ac:dyDescent="0.2">
      <c r="A21" s="18"/>
      <c r="B21" s="20" t="s">
        <v>52</v>
      </c>
    </row>
    <row r="22" spans="1:2" s="19" customFormat="1" ht="15" x14ac:dyDescent="0.2">
      <c r="A22" s="18"/>
    </row>
    <row r="23" spans="1:2" s="19" customFormat="1" ht="28.5" x14ac:dyDescent="0.2">
      <c r="A23" s="18"/>
      <c r="B23" s="20" t="s">
        <v>50</v>
      </c>
    </row>
    <row r="24" spans="1:2" s="19" customFormat="1" ht="15" x14ac:dyDescent="0.2">
      <c r="A24" s="18"/>
    </row>
    <row r="25" spans="1:2" s="19" customFormat="1" ht="15.75" x14ac:dyDescent="0.2">
      <c r="A25" s="42" t="s">
        <v>32</v>
      </c>
      <c r="B25" s="42" t="s">
        <v>33</v>
      </c>
    </row>
    <row r="26" spans="1:2" s="19" customFormat="1" ht="15" x14ac:dyDescent="0.2">
      <c r="A26" s="18"/>
    </row>
    <row r="27" spans="1:2" s="19" customFormat="1" ht="42.75" x14ac:dyDescent="0.2">
      <c r="A27" s="18"/>
      <c r="B27" s="20" t="s">
        <v>34</v>
      </c>
    </row>
    <row r="28" spans="1:2" s="19" customFormat="1" ht="15" x14ac:dyDescent="0.2">
      <c r="A28" s="18"/>
    </row>
    <row r="29" spans="1:2" s="19" customFormat="1" ht="15.75" x14ac:dyDescent="0.2">
      <c r="A29" s="42" t="s">
        <v>35</v>
      </c>
      <c r="B29" s="43"/>
    </row>
    <row r="30" spans="1:2" s="19" customFormat="1" ht="28.5" x14ac:dyDescent="0.2">
      <c r="A30" s="18"/>
      <c r="B30" s="20" t="s">
        <v>36</v>
      </c>
    </row>
    <row r="31" spans="1:2" s="19" customFormat="1" ht="15" x14ac:dyDescent="0.2">
      <c r="A31" s="18"/>
    </row>
    <row r="32" spans="1:2" s="19" customFormat="1" ht="42.75" x14ac:dyDescent="0.2">
      <c r="A32" s="18"/>
      <c r="B32" s="20" t="s">
        <v>37</v>
      </c>
    </row>
    <row r="33" spans="1:2" s="19" customFormat="1" ht="15" x14ac:dyDescent="0.2">
      <c r="A33" s="18"/>
    </row>
    <row r="34" spans="1:2" s="19" customFormat="1" ht="15.75" x14ac:dyDescent="0.2">
      <c r="A34" s="42" t="s">
        <v>38</v>
      </c>
      <c r="B34" s="43"/>
    </row>
    <row r="35" spans="1:2" s="19" customFormat="1" ht="57" x14ac:dyDescent="0.2">
      <c r="A35" s="18"/>
      <c r="B35" s="20" t="s">
        <v>47</v>
      </c>
    </row>
    <row r="36" spans="1:2" s="19" customFormat="1" ht="15" x14ac:dyDescent="0.2">
      <c r="A36" s="18"/>
    </row>
    <row r="37" spans="1:2" s="19" customFormat="1" ht="15.75" x14ac:dyDescent="0.2">
      <c r="A37" s="42" t="s">
        <v>39</v>
      </c>
      <c r="B37" s="43"/>
    </row>
    <row r="38" spans="1:2" s="19" customFormat="1" ht="42.75" x14ac:dyDescent="0.2">
      <c r="A38" s="18"/>
      <c r="B38" s="20" t="s">
        <v>40</v>
      </c>
    </row>
    <row r="39" spans="1:2" s="19" customFormat="1" x14ac:dyDescent="0.2"/>
    <row r="40" spans="1:2" s="19" customFormat="1" ht="28.5" x14ac:dyDescent="0.2">
      <c r="A40" s="18"/>
      <c r="B40" s="20" t="s">
        <v>41</v>
      </c>
    </row>
    <row r="41" spans="1:2" s="19" customFormat="1" ht="15" x14ac:dyDescent="0.2">
      <c r="A41" s="18"/>
    </row>
    <row r="42" spans="1:2" s="19" customFormat="1" ht="15.75" x14ac:dyDescent="0.2">
      <c r="A42" s="42" t="s">
        <v>42</v>
      </c>
      <c r="B42" s="43" t="s">
        <v>43</v>
      </c>
    </row>
    <row r="43" spans="1:2" s="19" customFormat="1" ht="15" x14ac:dyDescent="0.2">
      <c r="A43" s="18"/>
    </row>
    <row r="44" spans="1:2" s="19" customFormat="1" ht="28.5" x14ac:dyDescent="0.2">
      <c r="A44" s="18"/>
      <c r="B44" s="20" t="s">
        <v>44</v>
      </c>
    </row>
    <row r="45" spans="1:2" s="19" customFormat="1" ht="15" x14ac:dyDescent="0.2">
      <c r="A45" s="18"/>
    </row>
    <row r="46" spans="1:2" s="19" customFormat="1" ht="42.75" x14ac:dyDescent="0.2">
      <c r="A46" s="18"/>
      <c r="B46" s="20" t="s">
        <v>45</v>
      </c>
    </row>
    <row r="47" spans="1:2" s="19" customFormat="1" ht="15" x14ac:dyDescent="0.2">
      <c r="A47" s="18"/>
    </row>
    <row r="48" spans="1:2" s="19" customFormat="1" ht="28.5" x14ac:dyDescent="0.2">
      <c r="A48" s="18"/>
      <c r="B48" s="20" t="s">
        <v>46</v>
      </c>
    </row>
    <row r="49" spans="1:3" s="19" customFormat="1" ht="15" x14ac:dyDescent="0.2">
      <c r="A49" s="18"/>
    </row>
    <row r="51" spans="1:3" ht="18" x14ac:dyDescent="0.2">
      <c r="A51" s="42" t="s">
        <v>64</v>
      </c>
      <c r="B51" s="43"/>
      <c r="C51" s="44"/>
    </row>
    <row r="53" spans="1:3" x14ac:dyDescent="0.2">
      <c r="A53"/>
      <c r="B53" s="45" t="s">
        <v>65</v>
      </c>
    </row>
    <row r="54" spans="1:3" x14ac:dyDescent="0.2">
      <c r="A54"/>
      <c r="B54"/>
    </row>
    <row r="55" spans="1:3" ht="15" x14ac:dyDescent="0.2">
      <c r="A55" s="46"/>
      <c r="B55" s="45" t="s">
        <v>66</v>
      </c>
    </row>
    <row r="56" spans="1:3" ht="15" x14ac:dyDescent="0.2">
      <c r="A56" s="46"/>
      <c r="B56"/>
    </row>
    <row r="57" spans="1:3" ht="15" x14ac:dyDescent="0.2">
      <c r="A57" s="46"/>
      <c r="B57" s="45" t="s">
        <v>67</v>
      </c>
    </row>
    <row r="58" spans="1:3" ht="15" x14ac:dyDescent="0.2">
      <c r="A58" s="46"/>
      <c r="B58"/>
    </row>
    <row r="59" spans="1:3" ht="15" x14ac:dyDescent="0.2">
      <c r="A59" s="46"/>
      <c r="B59" s="45" t="s">
        <v>68</v>
      </c>
    </row>
  </sheetData>
  <phoneticPr fontId="0" type="noConversion"/>
  <hyperlinks>
    <hyperlink ref="A2" r:id="rId1" xr:uid="{6A50EDCF-76AD-4A99-A874-6B1827D9BCCA}"/>
    <hyperlink ref="B57" r:id="rId2" display="https://www.vertex42.com/ExcelArticles/how-to-make-a-budget.html" xr:uid="{313DEF3C-9153-41B2-A5BA-FE704A3C8EB7}"/>
    <hyperlink ref="B55" r:id="rId3" display="https://www.vertex42.com/ExcelTemplates/money-management-template.html" xr:uid="{CFF49AE4-A764-4484-8CA9-3398455A83FF}"/>
    <hyperlink ref="B59" r:id="rId4" xr:uid="{8A78E672-D7B4-466C-BFB4-F2D911370813}"/>
    <hyperlink ref="B53" r:id="rId5" xr:uid="{2736951C-492D-4133-BB91-077B14F88736}"/>
  </hyperlinks>
  <pageMargins left="0.75" right="0.75" top="1" bottom="1" header="0.5" footer="0.5"/>
  <pageSetup orientation="portrait" r:id="rId6"/>
  <headerFooter alignWithMargins="0"/>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953C9-91CE-46D7-9F08-EE4C002CA344}">
  <dimension ref="A1:C19"/>
  <sheetViews>
    <sheetView showGridLines="0" workbookViewId="0"/>
  </sheetViews>
  <sheetFormatPr defaultColWidth="9" defaultRowHeight="14.25" x14ac:dyDescent="0.2"/>
  <cols>
    <col min="1" max="1" width="2.5" style="23" customWidth="1"/>
    <col min="2" max="2" width="62.625" style="23" customWidth="1"/>
    <col min="3" max="3" width="19.5" customWidth="1"/>
  </cols>
  <sheetData>
    <row r="1" spans="1:3" ht="32.1" customHeight="1" x14ac:dyDescent="0.2">
      <c r="A1" s="27"/>
      <c r="B1" s="28" t="s">
        <v>6</v>
      </c>
      <c r="C1" s="29"/>
    </row>
    <row r="2" spans="1:3" ht="15" x14ac:dyDescent="0.2">
      <c r="A2" s="30"/>
      <c r="B2" s="31"/>
      <c r="C2" s="32"/>
    </row>
    <row r="3" spans="1:3" ht="15" x14ac:dyDescent="0.2">
      <c r="A3" s="30"/>
      <c r="B3" s="33" t="s">
        <v>54</v>
      </c>
      <c r="C3" s="32"/>
    </row>
    <row r="4" spans="1:3" x14ac:dyDescent="0.2">
      <c r="A4" s="30"/>
      <c r="B4" s="34" t="s">
        <v>58</v>
      </c>
      <c r="C4" s="32"/>
    </row>
    <row r="5" spans="1:3" ht="15" x14ac:dyDescent="0.2">
      <c r="A5" s="30"/>
      <c r="B5" s="35"/>
      <c r="C5" s="32"/>
    </row>
    <row r="6" spans="1:3" ht="15.75" x14ac:dyDescent="0.25">
      <c r="A6" s="30"/>
      <c r="B6" s="36" t="s">
        <v>61</v>
      </c>
      <c r="C6" s="32"/>
    </row>
    <row r="7" spans="1:3" ht="15" x14ac:dyDescent="0.2">
      <c r="A7" s="30"/>
      <c r="B7" s="35"/>
      <c r="C7" s="32"/>
    </row>
    <row r="8" spans="1:3" ht="30" x14ac:dyDescent="0.2">
      <c r="A8" s="30"/>
      <c r="B8" s="35" t="s">
        <v>60</v>
      </c>
      <c r="C8" s="32"/>
    </row>
    <row r="9" spans="1:3" ht="15" x14ac:dyDescent="0.2">
      <c r="A9" s="30"/>
      <c r="B9" s="35"/>
      <c r="C9" s="32"/>
    </row>
    <row r="10" spans="1:3" ht="30" x14ac:dyDescent="0.2">
      <c r="A10" s="30"/>
      <c r="B10" s="35" t="s">
        <v>55</v>
      </c>
      <c r="C10" s="32"/>
    </row>
    <row r="11" spans="1:3" ht="15" x14ac:dyDescent="0.2">
      <c r="A11" s="30"/>
      <c r="B11" s="35"/>
      <c r="C11" s="32"/>
    </row>
    <row r="12" spans="1:3" ht="30" x14ac:dyDescent="0.2">
      <c r="A12" s="30"/>
      <c r="B12" s="35" t="s">
        <v>56</v>
      </c>
      <c r="C12" s="32"/>
    </row>
    <row r="13" spans="1:3" ht="15" x14ac:dyDescent="0.2">
      <c r="A13" s="30"/>
      <c r="B13" s="35"/>
      <c r="C13" s="32"/>
    </row>
    <row r="14" spans="1:3" ht="15.75" x14ac:dyDescent="0.25">
      <c r="A14" s="30"/>
      <c r="B14" s="36" t="s">
        <v>62</v>
      </c>
      <c r="C14" s="32"/>
    </row>
    <row r="15" spans="1:3" ht="15" x14ac:dyDescent="0.2">
      <c r="A15" s="30"/>
      <c r="B15" s="37" t="s">
        <v>59</v>
      </c>
      <c r="C15" s="32"/>
    </row>
    <row r="16" spans="1:3" ht="15" x14ac:dyDescent="0.2">
      <c r="A16" s="30"/>
      <c r="B16" s="38"/>
      <c r="C16" s="32"/>
    </row>
    <row r="17" spans="1:3" ht="15" x14ac:dyDescent="0.2">
      <c r="A17" s="30"/>
      <c r="B17" s="39" t="s">
        <v>63</v>
      </c>
      <c r="C17" s="32"/>
    </row>
    <row r="18" spans="1:3" x14ac:dyDescent="0.2">
      <c r="A18" s="30"/>
      <c r="B18" s="30"/>
      <c r="C18" s="32"/>
    </row>
    <row r="19" spans="1:3" x14ac:dyDescent="0.2">
      <c r="A19" s="30"/>
      <c r="B19" s="30"/>
      <c r="C19" s="32"/>
    </row>
  </sheetData>
  <hyperlinks>
    <hyperlink ref="B15" r:id="rId1" xr:uid="{1B9F7173-EFF1-40F3-9DE0-0F41ED410B03}"/>
    <hyperlink ref="B4" r:id="rId2" xr:uid="{60DB32A7-5D3A-4663-B3AF-D866D8093823}"/>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BUDGET</vt:lpstr>
      <vt:lpstr>ACTUALS</vt:lpstr>
      <vt:lpstr>FUND BALANCES</vt:lpstr>
      <vt:lpstr>Help</vt:lpstr>
      <vt:lpstr>©</vt:lpstr>
      <vt:lpstr>BUDGET!Print_Area</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Family Budget Planner</dc:title>
  <dc:creator>Vertex42.com</dc:creator>
  <dc:description>(c) 2008-2020 Vertex42 LLC. All Rights Reserved.</dc:description>
  <cp:lastModifiedBy>Cindy Fruge</cp:lastModifiedBy>
  <cp:lastPrinted>2026-03-10T02:41:08Z</cp:lastPrinted>
  <dcterms:created xsi:type="dcterms:W3CDTF">2007-10-28T01:07:07Z</dcterms:created>
  <dcterms:modified xsi:type="dcterms:W3CDTF">2026-03-14T17:45:17Z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2008-2020 Vertex42 LLC</vt:lpwstr>
  </property>
  <property fmtid="{D5CDD505-2E9C-101B-9397-08002B2CF9AE}" pid="3" name="Source">
    <vt:lpwstr>https://www.vertex42.com/ExcelTemplates/family-budget-planner.html</vt:lpwstr>
  </property>
  <property fmtid="{D5CDD505-2E9C-101B-9397-08002B2CF9AE}" pid="4" name="Version">
    <vt:lpwstr>2.1.3</vt:lpwstr>
  </property>
</Properties>
</file>